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3920" windowHeight="5610" activeTab="0"/>
  </bookViews>
  <sheets>
    <sheet name="2007" sheetId="1" r:id="rId1"/>
    <sheet name="Ayud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<sst xmlns="http://schemas.openxmlformats.org/spreadsheetml/2006/main" count="84" uniqueCount="67">
  <si>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TOTAL</t>
  </si>
  <si>
    <t>SEGURIDAD SOCIAL</t>
  </si>
  <si>
    <t>TOTAL DEDUCCIONES</t>
  </si>
  <si>
    <t>BASE IRPF</t>
  </si>
  <si>
    <t>de</t>
  </si>
  <si>
    <t>a</t>
  </si>
  <si>
    <t>TIPO IRPF</t>
  </si>
  <si>
    <t>TIPO TOTAL</t>
  </si>
  <si>
    <t>TOTAL ANUAL NETO</t>
  </si>
  <si>
    <t>TOTAL BRUTO</t>
  </si>
  <si>
    <t>MINIMO PERSONAL</t>
  </si>
  <si>
    <t>DESCENDIENTES</t>
  </si>
  <si>
    <t>ASCENDIENTES</t>
  </si>
  <si>
    <t>RETENCION 1</t>
  </si>
  <si>
    <t>RETENCION 2</t>
  </si>
  <si>
    <r>
      <t>INSTRUCCIONES</t>
    </r>
    <r>
      <rPr>
        <sz val="10"/>
        <rFont val="Arial"/>
        <family val="2"/>
      </rPr>
      <t xml:space="preserve"> (en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2"/>
      </rPr>
      <t xml:space="preserve"> datos de entrada / en </t>
    </r>
    <r>
      <rPr>
        <b/>
        <sz val="10"/>
        <color indexed="48"/>
        <rFont val="Arial"/>
        <family val="2"/>
      </rPr>
      <t>azul</t>
    </r>
    <r>
      <rPr>
        <sz val="10"/>
        <rFont val="Arial"/>
        <family val="2"/>
      </rPr>
      <t xml:space="preserve"> datos de salida)</t>
    </r>
  </si>
  <si>
    <t>TABLA TRAMOS IRPF</t>
  </si>
  <si>
    <t>SALARIO BRUTO</t>
  </si>
  <si>
    <r>
      <t xml:space="preserve">1 - Introducir tus ingresos brutos y netos provenientes de tu </t>
    </r>
    <r>
      <rPr>
        <b/>
        <sz val="10"/>
        <rFont val="Arial"/>
        <family val="2"/>
      </rPr>
      <t>salario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 con deber de tributar</t>
    </r>
  </si>
  <si>
    <t>OTROS INGRESOS</t>
  </si>
  <si>
    <r>
      <t xml:space="preserve">3 - Obtendrá el </t>
    </r>
    <r>
      <rPr>
        <b/>
        <sz val="10"/>
        <rFont val="Arial"/>
        <family val="2"/>
      </rPr>
      <t>tipo total</t>
    </r>
    <r>
      <rPr>
        <sz val="10"/>
        <rFont val="Arial"/>
        <family val="0"/>
      </rPr>
      <t xml:space="preserve"> y de </t>
    </r>
    <r>
      <rPr>
        <b/>
        <sz val="10"/>
        <rFont val="Arial"/>
        <family val="2"/>
      </rPr>
      <t>IRPF</t>
    </r>
    <r>
      <rPr>
        <sz val="10"/>
        <rFont val="Arial"/>
        <family val="0"/>
      </rPr>
      <t xml:space="preserve"> que te aplica, el </t>
    </r>
    <r>
      <rPr>
        <b/>
        <sz val="10"/>
        <rFont val="Arial"/>
        <family val="2"/>
      </rPr>
      <t>salario mensual neto</t>
    </r>
    <r>
      <rPr>
        <sz val="10"/>
        <rFont val="Arial"/>
        <family val="0"/>
      </rPr>
      <t xml:space="preserve"> (12 meses) y el </t>
    </r>
    <r>
      <rPr>
        <b/>
        <sz val="10"/>
        <rFont val="Arial"/>
        <family val="2"/>
      </rPr>
      <t>salario anual neto.</t>
    </r>
  </si>
  <si>
    <t>OTROS INGRESOS (1)</t>
  </si>
  <si>
    <t>RETENCIÓN IRPF</t>
  </si>
  <si>
    <t>MENSUALIDAD NETA</t>
  </si>
  <si>
    <r>
      <t>Nota 1:</t>
    </r>
    <r>
      <rPr>
        <sz val="10"/>
        <rFont val="Arial"/>
        <family val="0"/>
      </rPr>
      <t xml:space="preserve"> En "Otros Ingresos" incluir el total de remuneraciones especiales, que se suelen recibir en momentos puntuales durante el año, con obligación de tributar (pluses, variables, … etc)</t>
    </r>
  </si>
  <si>
    <t>RTOS TRABAJO</t>
  </si>
  <si>
    <t>OTROS</t>
  </si>
  <si>
    <t>No</t>
  </si>
  <si>
    <t>Pensionistas</t>
  </si>
  <si>
    <t>3 o más hijos</t>
  </si>
  <si>
    <t>Percibe subsidio de desempleo</t>
  </si>
  <si>
    <t>MÍNIMO PERSONAL</t>
  </si>
  <si>
    <t>Edad</t>
  </si>
  <si>
    <t>años</t>
  </si>
  <si>
    <t>hijos</t>
  </si>
  <si>
    <t>ascendientes</t>
  </si>
  <si>
    <t>Minusvalía &gt;=33% y &lt;65%</t>
  </si>
  <si>
    <t>Minúsvalía &gt;65%</t>
  </si>
  <si>
    <t>Hijos solteros &lt;25 años e ingresos anuales &lt;8000 euros que convivan con el contribuyente</t>
  </si>
  <si>
    <t xml:space="preserve">De los anteriores indicar el número de hijos &lt;3 años </t>
  </si>
  <si>
    <t>Ascendientes &gt;65 años pero &lt;75 años con ingresos anuales &lt;8000 euros que convivan con el contribuyente (al menos 6 meses)</t>
  </si>
  <si>
    <t>Ascendientes &gt;75 años con ingresos anuales &lt;8000 euros que convivan con el contribuyente (al menos 6 meses)</t>
  </si>
  <si>
    <t>Ascendientes &lt;65 años con ingresos anuales &lt;8000 euros y minusvalía que convivan con el contribuyente (al menos 6 meses)</t>
  </si>
  <si>
    <t>ASCENDIENTES (2)</t>
  </si>
  <si>
    <t>Número de meses al año que conviven con el contribuyente los descendientes (3)</t>
  </si>
  <si>
    <t xml:space="preserve">Número de descendientes con grado de minusvalía &gt;=33% y &lt;65% </t>
  </si>
  <si>
    <t>Número de descendientes con grado de minusvalía &gt;=65%</t>
  </si>
  <si>
    <t xml:space="preserve">Número de ascendientes con grado de minusvalía &gt;=33% y &lt;65% </t>
  </si>
  <si>
    <t>Número de ascendientes con grado de minusvalía &gt;=65%</t>
  </si>
  <si>
    <t>descendientes</t>
  </si>
  <si>
    <t>MINUSVALÍAS (4)</t>
  </si>
  <si>
    <t>MINUSVALÍAS</t>
  </si>
  <si>
    <t>Esta hoja contempla la mayoria de casos y las situaciones familiares más comunes, para casos particulares dirigirse a la Agencia Tributaria.</t>
  </si>
  <si>
    <r>
      <t>2 - Rellenar las casillas que correspondan según tu situación personal (pinchar en la pestaña "</t>
    </r>
    <r>
      <rPr>
        <b/>
        <sz val="10"/>
        <rFont val="Arial"/>
        <family val="2"/>
      </rPr>
      <t>Ayuda</t>
    </r>
    <r>
      <rPr>
        <sz val="10"/>
        <rFont val="Arial"/>
        <family val="0"/>
      </rPr>
      <t>")</t>
    </r>
  </si>
  <si>
    <t>MINIMO FAMILIAR</t>
  </si>
  <si>
    <t>TIPO SS (2)</t>
  </si>
  <si>
    <t>LIBRE DE TRIBUTACIÓN (3)</t>
  </si>
  <si>
    <r>
      <t>Nota 2:</t>
    </r>
    <r>
      <rPr>
        <sz val="10"/>
        <rFont val="Arial"/>
        <family val="0"/>
      </rPr>
      <t xml:space="preserve"> Porcentaje correspondiente a la suma de los tipos pagados por los siguientes conceptos; </t>
    </r>
    <r>
      <rPr>
        <b/>
        <sz val="10"/>
        <rFont val="Arial"/>
        <family val="2"/>
      </rPr>
      <t>Seguridad Social, Desempleo, FP,</t>
    </r>
    <r>
      <rPr>
        <sz val="10"/>
        <rFont val="Arial"/>
        <family val="0"/>
      </rPr>
      <t xml:space="preserve"> … (tipo más común = 6,35%)</t>
    </r>
  </si>
  <si>
    <r>
      <t>Nota 3:</t>
    </r>
    <r>
      <rPr>
        <sz val="10"/>
        <rFont val="Arial"/>
        <family val="0"/>
      </rPr>
      <t xml:space="preserve"> En esta casilla se deben incluir el total de las remuneraciones anuales que se reciban libres de tributación (cheques comida, dietas, planes de pensiones, ….)</t>
    </r>
  </si>
  <si>
    <r>
      <t xml:space="preserve">1 - Rellenar "exclusivamente" las casillas 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0"/>
      </rPr>
      <t xml:space="preserve"> que correspondan</t>
    </r>
  </si>
  <si>
    <r>
      <t>2 - Una vez rellenas las casillas correspondientes regresar a la hoja principal (pinchar en la pestaña "</t>
    </r>
    <r>
      <rPr>
        <b/>
        <sz val="10"/>
        <rFont val="Arial"/>
        <family val="2"/>
      </rPr>
      <t>2007</t>
    </r>
    <r>
      <rPr>
        <sz val="10"/>
        <rFont val="Arial"/>
        <family val="0"/>
      </rPr>
      <t>")</t>
    </r>
  </si>
  <si>
    <t>Derechos en "exclusiva" sobre los descendientes (1)</t>
  </si>
  <si>
    <r>
      <t>Nota 1:</t>
    </r>
    <r>
      <rPr>
        <sz val="10"/>
        <rFont val="Arial"/>
        <family val="0"/>
      </rPr>
      <t xml:space="preserve"> Derechos en "exclusiva" se refiere a cuando es el contribuyente el único que se desgrava por el hijo.</t>
    </r>
  </si>
  <si>
    <r>
      <t>Nota 2:</t>
    </r>
    <r>
      <rPr>
        <sz val="10"/>
        <rFont val="Arial"/>
        <family val="0"/>
      </rPr>
      <t xml:space="preserve"> Son considerados ascendientes los padres, los abuelos, y el resto de ascendientes en linea directa del contribuyente</t>
    </r>
  </si>
  <si>
    <t>Hijos &gt;=25 años con minusvalía  e ingresos anuales &lt;8000 euros que convivan con el contribuyente</t>
  </si>
  <si>
    <r>
      <t>Nota 3:</t>
    </r>
    <r>
      <rPr>
        <sz val="10"/>
        <rFont val="Arial"/>
        <family val="0"/>
      </rPr>
      <t xml:space="preserve"> La desgravación se prorratea en el caso de que el ascendiente, aun conviviendo más de 6 meses, no habite el año completo con el contribuyente</t>
    </r>
  </si>
  <si>
    <r>
      <t>Nota 4:</t>
    </r>
    <r>
      <rPr>
        <sz val="10"/>
        <rFont val="Arial"/>
        <family val="2"/>
      </rPr>
      <t xml:space="preserve"> Solo se aplica a los descendientes y/o ascendientes que convivan con el contribuyente y que tengan unos ingresos anuales menores de 8000 euros</t>
    </r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</si>
</sst>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sz val="10"/>
      <color indexed="4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0" fontId="4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" fontId="8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72" fontId="0" fillId="0" borderId="1" xfId="0" applyNumberFormat="1" applyBorder="1" applyAlignment="1">
      <alignment/>
    </xf>
    <xf numFmtId="9" fontId="9" fillId="0" borderId="2" xfId="0" applyNumberFormat="1" applyFont="1" applyBorder="1" applyAlignment="1">
      <alignment horizontal="center"/>
    </xf>
    <xf numFmtId="10" fontId="6" fillId="4" borderId="3" xfId="0" applyNumberFormat="1" applyFont="1" applyFill="1" applyBorder="1" applyAlignment="1">
      <alignment horizontal="center"/>
    </xf>
    <xf numFmtId="172" fontId="6" fillId="4" borderId="4" xfId="0" applyNumberFormat="1" applyFont="1" applyFill="1" applyBorder="1" applyAlignment="1">
      <alignment horizontal="center"/>
    </xf>
    <xf numFmtId="172" fontId="6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172" fontId="0" fillId="0" borderId="7" xfId="0" applyNumberFormat="1" applyBorder="1" applyAlignment="1">
      <alignment/>
    </xf>
    <xf numFmtId="172" fontId="7" fillId="0" borderId="8" xfId="0" applyNumberFormat="1" applyFont="1" applyBorder="1" applyAlignment="1">
      <alignment/>
    </xf>
    <xf numFmtId="172" fontId="7" fillId="0" borderId="9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10" fontId="7" fillId="0" borderId="9" xfId="0" applyNumberFormat="1" applyFont="1" applyBorder="1" applyAlignment="1">
      <alignment/>
    </xf>
    <xf numFmtId="172" fontId="9" fillId="0" borderId="8" xfId="0" applyNumberFormat="1" applyFont="1" applyBorder="1" applyAlignment="1">
      <alignment/>
    </xf>
    <xf numFmtId="172" fontId="9" fillId="0" borderId="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2" fillId="2" borderId="4" xfId="0" applyNumberFormat="1" applyFont="1" applyFill="1" applyBorder="1" applyAlignment="1">
      <alignment/>
    </xf>
    <xf numFmtId="172" fontId="2" fillId="2" borderId="14" xfId="0" applyNumberFormat="1" applyFont="1" applyFill="1" applyBorder="1" applyAlignment="1">
      <alignment/>
    </xf>
    <xf numFmtId="172" fontId="9" fillId="0" borderId="15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0" fontId="9" fillId="0" borderId="15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2" fontId="0" fillId="0" borderId="8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0" borderId="16" xfId="0" applyBorder="1" applyAlignment="1">
      <alignment wrapText="1"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2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wrapText="1"/>
    </xf>
    <xf numFmtId="2" fontId="0" fillId="0" borderId="30" xfId="0" applyNumberFormat="1" applyBorder="1" applyAlignment="1">
      <alignment/>
    </xf>
    <xf numFmtId="0" fontId="0" fillId="0" borderId="14" xfId="0" applyBorder="1" applyAlignment="1">
      <alignment wrapText="1"/>
    </xf>
    <xf numFmtId="0" fontId="7" fillId="0" borderId="15" xfId="0" applyFont="1" applyBorder="1" applyAlignment="1">
      <alignment horizontal="center"/>
    </xf>
    <xf numFmtId="172" fontId="9" fillId="2" borderId="8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/>
    </xf>
    <xf numFmtId="2" fontId="0" fillId="0" borderId="33" xfId="0" applyNumberFormat="1" applyBorder="1" applyAlignment="1">
      <alignment/>
    </xf>
    <xf numFmtId="0" fontId="0" fillId="0" borderId="29" xfId="0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72" fontId="3" fillId="4" borderId="34" xfId="0" applyNumberFormat="1" applyFont="1" applyFill="1" applyBorder="1" applyAlignment="1">
      <alignment horizontal="center"/>
    </xf>
    <xf numFmtId="172" fontId="3" fillId="4" borderId="35" xfId="0" applyNumberFormat="1" applyFont="1" applyFill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6" fillId="4" borderId="34" xfId="0" applyNumberFormat="1" applyFont="1" applyFill="1" applyBorder="1" applyAlignment="1">
      <alignment horizontal="center"/>
    </xf>
    <xf numFmtId="172" fontId="6" fillId="4" borderId="35" xfId="0" applyNumberFormat="1" applyFont="1" applyFill="1" applyBorder="1" applyAlignment="1">
      <alignment horizontal="center"/>
    </xf>
    <xf numFmtId="172" fontId="3" fillId="2" borderId="12" xfId="0" applyNumberFormat="1" applyFont="1" applyFill="1" applyBorder="1" applyAlignment="1">
      <alignment/>
    </xf>
    <xf numFmtId="172" fontId="3" fillId="2" borderId="13" xfId="0" applyNumberFormat="1" applyFont="1" applyFill="1" applyBorder="1" applyAlignment="1">
      <alignment/>
    </xf>
    <xf numFmtId="172" fontId="3" fillId="2" borderId="10" xfId="0" applyNumberFormat="1" applyFont="1" applyFill="1" applyBorder="1" applyAlignment="1">
      <alignment/>
    </xf>
    <xf numFmtId="172" fontId="3" fillId="2" borderId="11" xfId="0" applyNumberFormat="1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2" fontId="6" fillId="4" borderId="10" xfId="0" applyNumberFormat="1" applyFont="1" applyFill="1" applyBorder="1" applyAlignment="1">
      <alignment horizontal="center"/>
    </xf>
    <xf numFmtId="172" fontId="6" fillId="4" borderId="11" xfId="0" applyNumberFormat="1" applyFont="1" applyFill="1" applyBorder="1" applyAlignment="1">
      <alignment horizontal="center"/>
    </xf>
    <xf numFmtId="172" fontId="6" fillId="4" borderId="8" xfId="0" applyNumberFormat="1" applyFont="1" applyFill="1" applyBorder="1" applyAlignment="1">
      <alignment horizontal="center"/>
    </xf>
    <xf numFmtId="172" fontId="2" fillId="2" borderId="14" xfId="0" applyNumberFormat="1" applyFont="1" applyFill="1" applyBorder="1" applyAlignment="1">
      <alignment/>
    </xf>
    <xf numFmtId="172" fontId="2" fillId="2" borderId="38" xfId="0" applyNumberFormat="1" applyFont="1" applyFill="1" applyBorder="1" applyAlignment="1">
      <alignment/>
    </xf>
    <xf numFmtId="172" fontId="2" fillId="2" borderId="14" xfId="0" applyNumberFormat="1" applyFont="1" applyFill="1" applyBorder="1" applyAlignment="1">
      <alignment horizontal="left"/>
    </xf>
    <xf numFmtId="172" fontId="2" fillId="2" borderId="38" xfId="0" applyNumberFormat="1" applyFont="1" applyFill="1" applyBorder="1" applyAlignment="1">
      <alignment horizontal="left"/>
    </xf>
    <xf numFmtId="172" fontId="0" fillId="0" borderId="3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7">
      <selection activeCell="G18" sqref="G18"/>
    </sheetView>
  </sheetViews>
  <sheetFormatPr defaultColWidth="11.421875" defaultRowHeight="12.75"/>
  <cols>
    <col min="1" max="1" width="5.7109375" style="1" customWidth="1"/>
    <col min="2" max="2" width="11.421875" style="3" customWidth="1"/>
    <col min="3" max="3" width="15.421875" style="3" customWidth="1"/>
    <col min="4" max="4" width="11.421875" style="1" customWidth="1"/>
    <col min="5" max="5" width="15.7109375" style="1" customWidth="1"/>
    <col min="6" max="6" width="0" style="1" hidden="1" customWidth="1"/>
    <col min="7" max="8" width="11.421875" style="1" customWidth="1"/>
    <col min="9" max="9" width="11.421875" style="2" customWidth="1"/>
    <col min="10" max="16384" width="11.421875" style="1" customWidth="1"/>
  </cols>
  <sheetData>
    <row r="1" s="12" customFormat="1" ht="12.75">
      <c r="N1"/>
    </row>
    <row r="2" spans="1:14" s="10" customFormat="1" ht="12.75">
      <c r="A2" s="9" t="s">
        <v>15</v>
      </c>
      <c r="N2" s="11"/>
    </row>
    <row r="3" spans="1:14" s="10" customFormat="1" ht="12.75">
      <c r="A3" s="10" t="s">
        <v>18</v>
      </c>
      <c r="N3" s="11"/>
    </row>
    <row r="4" spans="1:14" s="10" customFormat="1" ht="12.75">
      <c r="A4" s="10" t="s">
        <v>53</v>
      </c>
      <c r="N4" s="11"/>
    </row>
    <row r="5" spans="1:14" s="10" customFormat="1" ht="12.75">
      <c r="A5" s="10" t="s">
        <v>20</v>
      </c>
      <c r="N5" s="11"/>
    </row>
    <row r="6" spans="1:3" s="81" customFormat="1" ht="12.75">
      <c r="A6" s="81" t="s">
        <v>52</v>
      </c>
      <c r="C6" s="82"/>
    </row>
    <row r="8" ht="13.5" thickBot="1"/>
    <row r="9" spans="2:9" ht="12.75">
      <c r="B9" s="91" t="s">
        <v>17</v>
      </c>
      <c r="C9" s="92"/>
      <c r="D9" s="23">
        <v>26000</v>
      </c>
      <c r="G9" s="97" t="s">
        <v>16</v>
      </c>
      <c r="H9" s="98"/>
      <c r="I9" s="99"/>
    </row>
    <row r="10" spans="2:9" ht="13.5" thickBot="1">
      <c r="B10" s="89" t="s">
        <v>21</v>
      </c>
      <c r="C10" s="90"/>
      <c r="D10" s="24">
        <v>0</v>
      </c>
      <c r="G10" s="19" t="s">
        <v>4</v>
      </c>
      <c r="H10" s="20" t="s">
        <v>5</v>
      </c>
      <c r="I10" s="21"/>
    </row>
    <row r="11" spans="2:9" ht="13.5" thickBot="1">
      <c r="B11" s="85"/>
      <c r="C11" s="86"/>
      <c r="D11" s="22"/>
      <c r="G11" s="33">
        <v>0</v>
      </c>
      <c r="H11" s="34">
        <v>17360</v>
      </c>
      <c r="I11" s="35">
        <v>0.24</v>
      </c>
    </row>
    <row r="12" spans="2:9" ht="13.5" thickBot="1">
      <c r="B12" s="100" t="s">
        <v>9</v>
      </c>
      <c r="C12" s="101"/>
      <c r="D12" s="47">
        <f>SUM(D9:D10)</f>
        <v>26000</v>
      </c>
      <c r="G12" s="36">
        <v>17360</v>
      </c>
      <c r="H12" s="37">
        <v>32360</v>
      </c>
      <c r="I12" s="38">
        <v>0.28</v>
      </c>
    </row>
    <row r="13" spans="7:9" ht="13.5" thickBot="1">
      <c r="G13" s="36">
        <v>32360</v>
      </c>
      <c r="H13" s="37">
        <v>52360</v>
      </c>
      <c r="I13" s="38">
        <v>0.37</v>
      </c>
    </row>
    <row r="14" spans="2:10" ht="13.5" thickBot="1">
      <c r="B14" s="91" t="s">
        <v>10</v>
      </c>
      <c r="C14" s="92"/>
      <c r="D14" s="63">
        <f>5050+Ayuda!D5</f>
        <v>5050</v>
      </c>
      <c r="G14" s="39">
        <v>52360</v>
      </c>
      <c r="H14" s="40"/>
      <c r="I14" s="41">
        <v>0.43</v>
      </c>
      <c r="J14" s="4"/>
    </row>
    <row r="15" spans="2:4" ht="12.75">
      <c r="B15" s="89" t="s">
        <v>11</v>
      </c>
      <c r="C15" s="90"/>
      <c r="D15" s="64">
        <f>Ayuda!D12</f>
        <v>0</v>
      </c>
    </row>
    <row r="16" spans="2:11" ht="13.5" thickBot="1">
      <c r="B16" s="89" t="s">
        <v>12</v>
      </c>
      <c r="C16" s="90"/>
      <c r="D16" s="64">
        <f>Ayuda!D23</f>
        <v>0</v>
      </c>
      <c r="K16" s="5"/>
    </row>
    <row r="17" spans="2:9" ht="13.5" thickBot="1">
      <c r="B17" s="89" t="s">
        <v>51</v>
      </c>
      <c r="C17" s="90"/>
      <c r="D17" s="64">
        <f>Ayuda!D31</f>
        <v>0</v>
      </c>
      <c r="G17" s="83" t="s">
        <v>13</v>
      </c>
      <c r="H17" s="84"/>
      <c r="I17" s="1"/>
    </row>
    <row r="18" spans="2:9" ht="13.5" thickBot="1">
      <c r="B18" s="85"/>
      <c r="C18" s="86"/>
      <c r="D18" s="22"/>
      <c r="G18" s="42">
        <f>F19-F20</f>
        <v>5050</v>
      </c>
      <c r="H18" s="26">
        <f>G18*I11</f>
        <v>1212</v>
      </c>
      <c r="I18" s="1"/>
    </row>
    <row r="19" spans="2:9" ht="13.5" thickBot="1">
      <c r="B19" s="100" t="s">
        <v>54</v>
      </c>
      <c r="C19" s="101"/>
      <c r="D19" s="47">
        <f>SUM(D14:D17)</f>
        <v>5050</v>
      </c>
      <c r="F19" s="1">
        <f>IF((D$19-G11)&lt;0,0,(D$19-G11))</f>
        <v>5050</v>
      </c>
      <c r="G19" s="43">
        <f>F20-F21</f>
        <v>0</v>
      </c>
      <c r="H19" s="25">
        <f>G19*I12</f>
        <v>0</v>
      </c>
      <c r="I19" s="1"/>
    </row>
    <row r="20" spans="6:9" ht="13.5" thickBot="1">
      <c r="F20" s="1">
        <f>IF((D$19-G12)&lt;0,0,(D$19-G12))</f>
        <v>0</v>
      </c>
      <c r="G20" s="43">
        <f>F21-F22</f>
        <v>0</v>
      </c>
      <c r="H20" s="25">
        <f>G20*I13</f>
        <v>0</v>
      </c>
      <c r="I20" s="1"/>
    </row>
    <row r="21" spans="2:9" ht="12.75">
      <c r="B21" s="91" t="s">
        <v>25</v>
      </c>
      <c r="C21" s="92"/>
      <c r="D21" s="63">
        <v>2600</v>
      </c>
      <c r="F21" s="1">
        <f>IF((D$19-G13)&lt;0,0,(D$19-G13))</f>
        <v>0</v>
      </c>
      <c r="G21" s="43">
        <f>F22</f>
        <v>0</v>
      </c>
      <c r="H21" s="25">
        <f>G21*I14</f>
        <v>0</v>
      </c>
      <c r="I21" s="1"/>
    </row>
    <row r="22" spans="2:9" ht="13.5" thickBot="1">
      <c r="B22" s="89" t="s">
        <v>1</v>
      </c>
      <c r="C22" s="90"/>
      <c r="D22" s="25">
        <f>(D29)*D12</f>
        <v>1651</v>
      </c>
      <c r="F22" s="1">
        <f>IF((D$19-G14)&lt;0,0,(D$19-G14))</f>
        <v>0</v>
      </c>
      <c r="G22" s="44" t="s">
        <v>0</v>
      </c>
      <c r="H22" s="27">
        <f>SUM(H18:H21)</f>
        <v>1212</v>
      </c>
      <c r="I22" s="1"/>
    </row>
    <row r="23" spans="2:4" ht="13.5" thickBot="1">
      <c r="B23" s="89" t="s">
        <v>26</v>
      </c>
      <c r="C23" s="90"/>
      <c r="D23" s="64">
        <f>Ayuda!D45</f>
        <v>0</v>
      </c>
    </row>
    <row r="24" spans="2:9" ht="13.5" thickBot="1">
      <c r="B24" s="85"/>
      <c r="C24" s="86"/>
      <c r="D24" s="22"/>
      <c r="G24" s="83" t="s">
        <v>14</v>
      </c>
      <c r="H24" s="84"/>
      <c r="I24" s="1"/>
    </row>
    <row r="25" spans="2:9" ht="12.75">
      <c r="B25" s="93" t="s">
        <v>2</v>
      </c>
      <c r="C25" s="94"/>
      <c r="D25" s="26">
        <f>SUM(D21:D23)</f>
        <v>4251</v>
      </c>
      <c r="G25" s="42">
        <f>F26-F27</f>
        <v>17360</v>
      </c>
      <c r="H25" s="26">
        <f>G25*I11</f>
        <v>4166.4</v>
      </c>
      <c r="I25" s="1"/>
    </row>
    <row r="26" spans="2:9" ht="13.5" thickBot="1">
      <c r="B26" s="95" t="s">
        <v>3</v>
      </c>
      <c r="C26" s="96"/>
      <c r="D26" s="27">
        <f>D12-D25</f>
        <v>21749</v>
      </c>
      <c r="F26" s="1">
        <f>IF((D$26-G11)&lt;0,0,(D$26-G11))</f>
        <v>21749</v>
      </c>
      <c r="G26" s="43">
        <f>F27-F28</f>
        <v>4389</v>
      </c>
      <c r="H26" s="25">
        <f>G26*I12</f>
        <v>1228.92</v>
      </c>
      <c r="I26" s="1"/>
    </row>
    <row r="27" spans="6:9" ht="13.5" thickBot="1">
      <c r="F27" s="1">
        <f>IF((D$26-G12)&lt;0,0,(D$26-G12))</f>
        <v>4389</v>
      </c>
      <c r="G27" s="43">
        <f>F28-F29</f>
        <v>0</v>
      </c>
      <c r="H27" s="25">
        <f>G27*I13</f>
        <v>0</v>
      </c>
      <c r="I27" s="1"/>
    </row>
    <row r="28" spans="2:9" ht="12.75">
      <c r="B28" s="91" t="s">
        <v>6</v>
      </c>
      <c r="C28" s="92"/>
      <c r="D28" s="29">
        <f>I32</f>
        <v>0.16</v>
      </c>
      <c r="F28" s="1">
        <f>IF((D$26-G13)&lt;0,0,(D$26-G13))</f>
        <v>0</v>
      </c>
      <c r="G28" s="43">
        <f>F29</f>
        <v>0</v>
      </c>
      <c r="H28" s="25">
        <f>G28*I14</f>
        <v>0</v>
      </c>
      <c r="I28" s="1"/>
    </row>
    <row r="29" spans="2:9" ht="13.5" thickBot="1">
      <c r="B29" s="89" t="s">
        <v>55</v>
      </c>
      <c r="C29" s="90"/>
      <c r="D29" s="30">
        <v>0.0635</v>
      </c>
      <c r="F29" s="1">
        <f>IF((D$26-G14)&lt;0,0,(D$26-G14))</f>
        <v>0</v>
      </c>
      <c r="G29" s="44" t="s">
        <v>0</v>
      </c>
      <c r="H29" s="27">
        <f>SUM(H25:H28)</f>
        <v>5395.32</v>
      </c>
      <c r="I29" s="1"/>
    </row>
    <row r="30" spans="2:9" ht="13.5" thickBot="1">
      <c r="B30" s="85"/>
      <c r="C30" s="86"/>
      <c r="D30" s="28"/>
      <c r="G30" s="8"/>
      <c r="H30" s="6"/>
      <c r="I30" s="7"/>
    </row>
    <row r="31" spans="2:9" ht="13.5" thickBot="1">
      <c r="B31" s="100" t="s">
        <v>7</v>
      </c>
      <c r="C31" s="101"/>
      <c r="D31" s="48">
        <f>SUM(D28:D29)</f>
        <v>0.2235</v>
      </c>
      <c r="G31" s="87" t="s">
        <v>22</v>
      </c>
      <c r="H31" s="88"/>
      <c r="I31" s="18" t="s">
        <v>6</v>
      </c>
    </row>
    <row r="32" spans="7:9" ht="13.5" thickBot="1">
      <c r="G32" s="45" t="s">
        <v>0</v>
      </c>
      <c r="H32" s="46">
        <f>H29-H22</f>
        <v>4183.32</v>
      </c>
      <c r="I32" s="17">
        <f>ROUND(H32/D12,2)</f>
        <v>0.16</v>
      </c>
    </row>
    <row r="33" spans="2:4" ht="12.75">
      <c r="B33" s="91" t="s">
        <v>23</v>
      </c>
      <c r="C33" s="92"/>
      <c r="D33" s="31">
        <f>(((1-D31))*D9)/12</f>
        <v>1682.4166666666667</v>
      </c>
    </row>
    <row r="34" spans="2:4" ht="12.75">
      <c r="B34" s="89" t="s">
        <v>19</v>
      </c>
      <c r="C34" s="90"/>
      <c r="D34" s="32">
        <f>(((1-D31))*D10)</f>
        <v>0</v>
      </c>
    </row>
    <row r="35" spans="2:4" ht="12.75">
      <c r="B35" s="89" t="s">
        <v>56</v>
      </c>
      <c r="C35" s="90"/>
      <c r="D35" s="24">
        <v>0</v>
      </c>
    </row>
    <row r="36" spans="2:4" ht="13.5" thickBot="1">
      <c r="B36" s="104"/>
      <c r="C36" s="105"/>
      <c r="D36" s="16"/>
    </row>
    <row r="37" spans="2:9" ht="13.5" thickBot="1">
      <c r="B37" s="102" t="s">
        <v>8</v>
      </c>
      <c r="C37" s="103"/>
      <c r="D37" s="49">
        <f>12*D33+D34+D35</f>
        <v>20189</v>
      </c>
      <c r="I37" s="1"/>
    </row>
    <row r="38" ht="12.75">
      <c r="I38" s="1"/>
    </row>
    <row r="39" ht="12.75">
      <c r="I39" s="1"/>
    </row>
    <row r="40" spans="1:6" s="15" customFormat="1" ht="12.75">
      <c r="A40" s="13" t="s">
        <v>24</v>
      </c>
      <c r="B40" s="14"/>
      <c r="C40" s="14"/>
      <c r="D40" s="14"/>
      <c r="E40" s="14"/>
      <c r="F40" s="14"/>
    </row>
    <row r="41" spans="1:6" s="15" customFormat="1" ht="12.75">
      <c r="A41" s="13" t="s">
        <v>57</v>
      </c>
      <c r="B41" s="14"/>
      <c r="C41" s="14"/>
      <c r="D41" s="14"/>
      <c r="E41" s="14"/>
      <c r="F41" s="14"/>
    </row>
    <row r="42" spans="1:6" s="15" customFormat="1" ht="12.75">
      <c r="A42" s="13" t="s">
        <v>58</v>
      </c>
      <c r="B42" s="14"/>
      <c r="C42" s="14"/>
      <c r="D42" s="14"/>
      <c r="E42" s="14"/>
      <c r="F42" s="14"/>
    </row>
  </sheetData>
  <mergeCells count="29">
    <mergeCell ref="B24:C24"/>
    <mergeCell ref="B19:C19"/>
    <mergeCell ref="B17:C17"/>
    <mergeCell ref="B37:C37"/>
    <mergeCell ref="B36:C36"/>
    <mergeCell ref="B30:C30"/>
    <mergeCell ref="B34:C34"/>
    <mergeCell ref="B31:C31"/>
    <mergeCell ref="B33:C33"/>
    <mergeCell ref="B26:C26"/>
    <mergeCell ref="B29:C29"/>
    <mergeCell ref="G9:I9"/>
    <mergeCell ref="B9:C9"/>
    <mergeCell ref="B14:C14"/>
    <mergeCell ref="B12:C12"/>
    <mergeCell ref="B10:C10"/>
    <mergeCell ref="B11:C11"/>
    <mergeCell ref="B15:C15"/>
    <mergeCell ref="B16:C16"/>
    <mergeCell ref="G17:H17"/>
    <mergeCell ref="B18:C18"/>
    <mergeCell ref="G31:H31"/>
    <mergeCell ref="B35:C35"/>
    <mergeCell ref="G24:H24"/>
    <mergeCell ref="B21:C21"/>
    <mergeCell ref="B22:C22"/>
    <mergeCell ref="B23:C23"/>
    <mergeCell ref="B28:C28"/>
    <mergeCell ref="B25:C2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G13" sqref="G13"/>
    </sheetView>
  </sheetViews>
  <sheetFormatPr defaultColWidth="11.421875" defaultRowHeight="12.75"/>
  <cols>
    <col min="2" max="2" width="27.28125" style="0" bestFit="1" customWidth="1"/>
    <col min="3" max="3" width="5.140625" style="50" customWidth="1"/>
    <col min="4" max="4" width="13.00390625" style="0" bestFit="1" customWidth="1"/>
  </cols>
  <sheetData>
    <row r="2" spans="1:3" s="11" customFormat="1" ht="12.75">
      <c r="A2" s="11" t="s">
        <v>59</v>
      </c>
      <c r="C2" s="80"/>
    </row>
    <row r="3" spans="1:3" s="11" customFormat="1" ht="12.75">
      <c r="A3" s="11" t="s">
        <v>60</v>
      </c>
      <c r="C3" s="80"/>
    </row>
    <row r="4" ht="13.5" thickBot="1"/>
    <row r="5" spans="2:4" ht="12.75">
      <c r="B5" s="93" t="s">
        <v>31</v>
      </c>
      <c r="C5" s="94"/>
      <c r="D5" s="75">
        <f>SUM(D7:D8)</f>
        <v>0</v>
      </c>
    </row>
    <row r="6" spans="2:4" ht="13.5" thickBot="1">
      <c r="B6" s="57" t="s">
        <v>32</v>
      </c>
      <c r="C6" s="62">
        <v>0</v>
      </c>
      <c r="D6" s="58" t="s">
        <v>33</v>
      </c>
    </row>
    <row r="7" spans="2:4" ht="12.75" hidden="1">
      <c r="B7" s="51"/>
      <c r="C7" s="55"/>
      <c r="D7" s="53">
        <f>IF(AND(C6&gt;65,C6&lt;76),900,0)</f>
        <v>0</v>
      </c>
    </row>
    <row r="8" spans="2:4" ht="12.75" hidden="1">
      <c r="B8" s="51"/>
      <c r="C8" s="55"/>
      <c r="D8" s="53">
        <f>IF(C6&gt;75,1100,0)</f>
        <v>0</v>
      </c>
    </row>
    <row r="9" spans="2:4" ht="12.75" hidden="1">
      <c r="B9" s="51"/>
      <c r="C9" s="55"/>
      <c r="D9" s="53"/>
    </row>
    <row r="10" spans="2:4" ht="13.5" hidden="1" thickBot="1">
      <c r="B10" s="52"/>
      <c r="C10" s="56"/>
      <c r="D10" s="54"/>
    </row>
    <row r="11" ht="13.5" thickBot="1"/>
    <row r="12" spans="2:4" ht="12.75">
      <c r="B12" s="93" t="s">
        <v>11</v>
      </c>
      <c r="C12" s="94"/>
      <c r="D12" s="75">
        <f>IF(C21="no",(SUM(D15:D18)+D20)/2,SUM(D15:D18)+D20)</f>
        <v>0</v>
      </c>
    </row>
    <row r="13" spans="2:4" ht="51">
      <c r="B13" s="68" t="s">
        <v>38</v>
      </c>
      <c r="C13" s="59">
        <v>0</v>
      </c>
      <c r="D13" s="69" t="s">
        <v>34</v>
      </c>
    </row>
    <row r="14" spans="2:4" ht="51">
      <c r="B14" s="71" t="s">
        <v>64</v>
      </c>
      <c r="C14" s="60">
        <v>0</v>
      </c>
      <c r="D14" s="53" t="s">
        <v>34</v>
      </c>
    </row>
    <row r="15" spans="2:4" ht="12.75" hidden="1">
      <c r="B15" s="51"/>
      <c r="C15" s="60"/>
      <c r="D15" s="53">
        <f>IF(C13+C14=1,1800,0)</f>
        <v>0</v>
      </c>
    </row>
    <row r="16" spans="2:4" ht="12.75" hidden="1">
      <c r="B16" s="51"/>
      <c r="C16" s="60"/>
      <c r="D16" s="53">
        <f>IF(C13+C14=2,3800,0)</f>
        <v>0</v>
      </c>
    </row>
    <row r="17" spans="2:4" ht="12.75" hidden="1">
      <c r="B17" s="51"/>
      <c r="C17" s="60"/>
      <c r="D17" s="53">
        <f>IF(C13+C14=3,7400,0)</f>
        <v>0</v>
      </c>
    </row>
    <row r="18" spans="2:4" ht="12.75" hidden="1">
      <c r="B18" s="51"/>
      <c r="C18" s="60"/>
      <c r="D18" s="72">
        <f>IF(C13+C14&gt;3,(7400+(C13+C14-3)*4100),0)</f>
        <v>0</v>
      </c>
    </row>
    <row r="19" spans="2:4" ht="26.25" thickBot="1">
      <c r="B19" s="67" t="s">
        <v>39</v>
      </c>
      <c r="C19" s="61">
        <v>0</v>
      </c>
      <c r="D19" s="54" t="s">
        <v>34</v>
      </c>
    </row>
    <row r="20" spans="2:4" ht="13.5" hidden="1" thickBot="1">
      <c r="B20" s="52"/>
      <c r="C20" s="61"/>
      <c r="D20" s="66">
        <f>IF(C19&gt;0,C19*2200,0)</f>
        <v>0</v>
      </c>
    </row>
    <row r="21" spans="2:3" ht="26.25" thickBot="1">
      <c r="B21" s="73" t="s">
        <v>61</v>
      </c>
      <c r="C21" s="74" t="s">
        <v>27</v>
      </c>
    </row>
    <row r="22" ht="13.5" thickBot="1"/>
    <row r="23" spans="2:4" ht="12.75">
      <c r="B23" s="93" t="s">
        <v>43</v>
      </c>
      <c r="C23" s="94"/>
      <c r="D23" s="75">
        <f>(C29/12)*(D27+D28)</f>
        <v>0</v>
      </c>
    </row>
    <row r="24" spans="2:4" ht="63.75">
      <c r="B24" s="68" t="s">
        <v>40</v>
      </c>
      <c r="C24" s="59">
        <v>0</v>
      </c>
      <c r="D24" s="69" t="s">
        <v>35</v>
      </c>
    </row>
    <row r="25" spans="2:4" ht="63.75">
      <c r="B25" s="71" t="s">
        <v>41</v>
      </c>
      <c r="C25" s="60">
        <v>0</v>
      </c>
      <c r="D25" s="53" t="s">
        <v>35</v>
      </c>
    </row>
    <row r="26" spans="2:4" ht="64.5" thickBot="1">
      <c r="B26" s="71" t="s">
        <v>42</v>
      </c>
      <c r="C26" s="60">
        <v>0</v>
      </c>
      <c r="D26" s="66" t="s">
        <v>35</v>
      </c>
    </row>
    <row r="27" spans="2:4" ht="12.75" hidden="1">
      <c r="B27" s="51"/>
      <c r="C27" s="60"/>
      <c r="D27" s="53">
        <f>IF(C24+C26&gt;0,900*(C24+C26),0)</f>
        <v>0</v>
      </c>
    </row>
    <row r="28" spans="2:4" ht="13.5" hidden="1" thickBot="1">
      <c r="B28" s="51"/>
      <c r="C28" s="60"/>
      <c r="D28" s="66">
        <f>IF(C25&gt;0,2000*C25,0)</f>
        <v>0</v>
      </c>
    </row>
    <row r="29" spans="2:3" ht="39" thickBot="1">
      <c r="B29" s="73" t="s">
        <v>44</v>
      </c>
      <c r="C29" s="74">
        <v>0</v>
      </c>
    </row>
    <row r="30" ht="13.5" thickBot="1"/>
    <row r="31" spans="2:4" ht="12.75">
      <c r="B31" s="93" t="s">
        <v>50</v>
      </c>
      <c r="C31" s="94"/>
      <c r="D31" s="75">
        <f>SUM(D40:D43)</f>
        <v>0</v>
      </c>
    </row>
    <row r="32" spans="2:4" ht="38.25">
      <c r="B32" s="68" t="s">
        <v>45</v>
      </c>
      <c r="C32" s="59">
        <v>0</v>
      </c>
      <c r="D32" s="69" t="s">
        <v>49</v>
      </c>
    </row>
    <row r="33" spans="2:4" ht="25.5">
      <c r="B33" s="71" t="s">
        <v>46</v>
      </c>
      <c r="C33" s="60">
        <v>0</v>
      </c>
      <c r="D33" s="72" t="s">
        <v>49</v>
      </c>
    </row>
    <row r="34" spans="2:4" ht="38.25">
      <c r="B34" s="71" t="s">
        <v>47</v>
      </c>
      <c r="C34" s="60">
        <v>0</v>
      </c>
      <c r="D34" s="72" t="s">
        <v>35</v>
      </c>
    </row>
    <row r="35" spans="2:4" ht="26.25" thickBot="1">
      <c r="B35" s="67" t="s">
        <v>48</v>
      </c>
      <c r="C35" s="61">
        <v>0</v>
      </c>
      <c r="D35" s="54" t="s">
        <v>35</v>
      </c>
    </row>
    <row r="36" spans="2:4" ht="12.75" hidden="1">
      <c r="B36" s="65"/>
      <c r="C36" s="60"/>
      <c r="D36" s="53">
        <f>C32*2270</f>
        <v>0</v>
      </c>
    </row>
    <row r="37" spans="2:4" ht="12.75" hidden="1">
      <c r="B37" s="65"/>
      <c r="C37" s="60"/>
      <c r="D37" s="53">
        <f>C33*(6900+2270)</f>
        <v>0</v>
      </c>
    </row>
    <row r="38" spans="2:4" ht="12.75" hidden="1">
      <c r="B38" s="65"/>
      <c r="C38" s="60"/>
      <c r="D38" s="53">
        <f>C34*2270</f>
        <v>0</v>
      </c>
    </row>
    <row r="39" spans="2:4" ht="13.5" hidden="1" thickBot="1">
      <c r="B39" s="52"/>
      <c r="C39" s="61"/>
      <c r="D39" s="66">
        <f>C35*(6900+2270)</f>
        <v>0</v>
      </c>
    </row>
    <row r="40" spans="2:4" ht="12.75" hidden="1">
      <c r="B40" s="76"/>
      <c r="C40" s="77"/>
      <c r="D40" s="78">
        <f>IF(C21="No",(D36+D37)/2,D36+D37)</f>
        <v>0</v>
      </c>
    </row>
    <row r="41" spans="2:4" ht="12.75" hidden="1">
      <c r="B41" s="79"/>
      <c r="C41" s="60"/>
      <c r="D41" s="72">
        <f>(C29/12)*(D38+D39)</f>
        <v>0</v>
      </c>
    </row>
    <row r="42" spans="1:4" ht="12.75" hidden="1">
      <c r="A42" s="70"/>
      <c r="B42" s="79"/>
      <c r="C42" s="60"/>
      <c r="D42" s="72">
        <f>IF(C46="no",0,2270)</f>
        <v>0</v>
      </c>
    </row>
    <row r="43" spans="1:4" ht="13.5" hidden="1" thickBot="1">
      <c r="A43" s="70"/>
      <c r="B43" s="67"/>
      <c r="C43" s="61"/>
      <c r="D43" s="66">
        <f>IF(C47="No",0,9170)</f>
        <v>0</v>
      </c>
    </row>
    <row r="44" ht="13.5" thickBot="1"/>
    <row r="45" spans="2:4" ht="12.75">
      <c r="B45" s="93" t="s">
        <v>26</v>
      </c>
      <c r="C45" s="94"/>
      <c r="D45" s="75">
        <f>SUM(D46:D50)</f>
        <v>0</v>
      </c>
    </row>
    <row r="46" spans="2:4" ht="12.75">
      <c r="B46" s="51" t="s">
        <v>36</v>
      </c>
      <c r="C46" s="59" t="s">
        <v>27</v>
      </c>
      <c r="D46" s="53">
        <f>IF(C46="SI",3200,0)</f>
        <v>0</v>
      </c>
    </row>
    <row r="47" spans="2:4" ht="12.75">
      <c r="B47" s="51" t="s">
        <v>37</v>
      </c>
      <c r="C47" s="60" t="s">
        <v>27</v>
      </c>
      <c r="D47" s="53">
        <f>IF(C47="SI",7100,0)</f>
        <v>0</v>
      </c>
    </row>
    <row r="48" spans="2:4" ht="12.75">
      <c r="B48" s="51" t="s">
        <v>28</v>
      </c>
      <c r="C48" s="60" t="s">
        <v>27</v>
      </c>
      <c r="D48" s="53">
        <f>IF(C48="SI",600,0)</f>
        <v>0</v>
      </c>
    </row>
    <row r="49" spans="2:4" ht="12.75">
      <c r="B49" s="51" t="s">
        <v>29</v>
      </c>
      <c r="C49" s="60" t="s">
        <v>27</v>
      </c>
      <c r="D49" s="53">
        <f>IF(C49="SI",600,0)</f>
        <v>0</v>
      </c>
    </row>
    <row r="50" spans="2:4" ht="13.5" thickBot="1">
      <c r="B50" s="52" t="s">
        <v>30</v>
      </c>
      <c r="C50" s="61" t="s">
        <v>27</v>
      </c>
      <c r="D50" s="54">
        <f>IF(C50="SI",1200,0)</f>
        <v>0</v>
      </c>
    </row>
    <row r="52" spans="1:6" s="15" customFormat="1" ht="12.75">
      <c r="A52" s="13" t="s">
        <v>62</v>
      </c>
      <c r="B52" s="14"/>
      <c r="C52" s="14"/>
      <c r="D52" s="14"/>
      <c r="E52" s="14"/>
      <c r="F52" s="14"/>
    </row>
    <row r="53" spans="1:6" s="15" customFormat="1" ht="12.75">
      <c r="A53" s="13" t="s">
        <v>63</v>
      </c>
      <c r="B53" s="14"/>
      <c r="C53" s="14"/>
      <c r="D53" s="14"/>
      <c r="E53" s="14"/>
      <c r="F53" s="14"/>
    </row>
    <row r="54" spans="1:6" s="15" customFormat="1" ht="12.75">
      <c r="A54" s="13" t="s">
        <v>65</v>
      </c>
      <c r="B54" s="14"/>
      <c r="C54" s="14"/>
      <c r="D54" s="14"/>
      <c r="E54" s="14"/>
      <c r="F54" s="14"/>
    </row>
    <row r="55" spans="1:6" s="15" customFormat="1" ht="12.75">
      <c r="A55" s="13" t="s">
        <v>66</v>
      </c>
      <c r="B55" s="14"/>
      <c r="C55" s="14"/>
      <c r="D55" s="14"/>
      <c r="E55" s="14"/>
      <c r="F55" s="14"/>
    </row>
  </sheetData>
  <mergeCells count="5">
    <mergeCell ref="B31:C31"/>
    <mergeCell ref="B45:C45"/>
    <mergeCell ref="B5:C5"/>
    <mergeCell ref="B12:C12"/>
    <mergeCell ref="B23:C2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Píriz Benítez</dc:creator>
  <cp:keywords/>
  <dc:description/>
  <cp:lastModifiedBy>Francesc Cortés</cp:lastModifiedBy>
  <cp:lastPrinted>2007-09-27T08:11:51Z</cp:lastPrinted>
  <dcterms:created xsi:type="dcterms:W3CDTF">2007-03-30T07:58:23Z</dcterms:created>
  <dcterms:modified xsi:type="dcterms:W3CDTF">2007-10-03T14:26:40Z</dcterms:modified>
  <cp:category/>
  <cp:version/>
  <cp:contentType/>
  <cp:contentStatus/>
</cp:coreProperties>
</file>