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SheetTabs="0" xWindow="30" yWindow="1680" windowWidth="15240" windowHeight="7425" activeTab="1"/>
  </bookViews>
  <sheets>
    <sheet name="Seleccionar contrato" sheetId="1" r:id="rId1"/>
    <sheet name="Costes salariales" sheetId="2" r:id="rId2"/>
    <sheet name="% de cotización" sheetId="3" r:id="rId3"/>
  </sheets>
  <definedNames/>
  <calcPr fullCalcOnLoad="1"/>
</workbook>
</file>

<file path=xl/sharedStrings.xml><?xml version="1.0" encoding="utf-8"?>
<sst xmlns="http://schemas.openxmlformats.org/spreadsheetml/2006/main" count="116" uniqueCount="90">
  <si>
    <r>
      <t>(</t>
    </r>
    <r>
      <rPr>
        <sz val="10"/>
        <rFont val="Arial"/>
        <family val="2"/>
      </rPr>
      <t>Salario bruto</t>
    </r>
  </si>
  <si>
    <t>% de retención</t>
  </si>
  <si>
    <t>Pluses sin</t>
  </si>
  <si>
    <t xml:space="preserve">Nº de pagas </t>
  </si>
  <si>
    <t>Nº de meses</t>
  </si>
  <si>
    <t>SS Empresa</t>
  </si>
  <si>
    <t>Retención</t>
  </si>
  <si>
    <t>Líquido</t>
  </si>
  <si>
    <t>Coste salario</t>
  </si>
  <si>
    <t>Salario bruto</t>
  </si>
  <si>
    <t>Pluses sin SS</t>
  </si>
  <si>
    <t>SS empresa</t>
  </si>
  <si>
    <t xml:space="preserve">Retención </t>
  </si>
  <si>
    <r>
      <t>(</t>
    </r>
    <r>
      <rPr>
        <sz val="10"/>
        <rFont val="Arial"/>
        <family val="2"/>
      </rPr>
      <t>Mensual</t>
    </r>
  </si>
  <si>
    <t>IRPF</t>
  </si>
  <si>
    <t>cotización SS</t>
  </si>
  <si>
    <t>anuales</t>
  </si>
  <si>
    <t>contratado</t>
  </si>
  <si>
    <t>Mes</t>
  </si>
  <si>
    <t>mes</t>
  </si>
  <si>
    <t>total</t>
  </si>
  <si>
    <t>IRPF total</t>
  </si>
  <si>
    <t>Nombre del trabajador/a</t>
  </si>
  <si>
    <t xml:space="preserve">Suma parcial </t>
  </si>
  <si>
    <t>Suma Total</t>
  </si>
  <si>
    <t>SS Trabajador</t>
  </si>
  <si>
    <t>Contratos Indefinidos</t>
  </si>
  <si>
    <t>Contratos NO Indefinidos a tiempo completo</t>
  </si>
  <si>
    <t>Contratos NO Indefinidos a tiempo parcial</t>
  </si>
  <si>
    <t>Contratos Formación</t>
  </si>
  <si>
    <t>Contratos Aprendizaje</t>
  </si>
  <si>
    <t>¬ Contratos Indefinidos</t>
  </si>
  <si>
    <t>¬ Contratos NO Indefinidos a tiempo completo</t>
  </si>
  <si>
    <t>¬ Contratos NO Indefinidos a tiempo parcial</t>
  </si>
  <si>
    <t>¬ Contratos Formación</t>
  </si>
  <si>
    <t>¬ Contratos Aprendizaje</t>
  </si>
  <si>
    <t>Trabajador A3</t>
  </si>
  <si>
    <t>Trabajador A4</t>
  </si>
  <si>
    <t>Trabajador A5</t>
  </si>
  <si>
    <t>Trabajador B1</t>
  </si>
  <si>
    <t>Trabajador B2</t>
  </si>
  <si>
    <t>Trabajador B3</t>
  </si>
  <si>
    <t>Trabajador B4</t>
  </si>
  <si>
    <t>Trabajador B5</t>
  </si>
  <si>
    <t>Trabajador C1</t>
  </si>
  <si>
    <t>Trabajador C2</t>
  </si>
  <si>
    <t>Trabajador C3</t>
  </si>
  <si>
    <t>Trabajador C4</t>
  </si>
  <si>
    <t>Trabajador C5</t>
  </si>
  <si>
    <t>Trabajador D1</t>
  </si>
  <si>
    <t>Trabajador D2</t>
  </si>
  <si>
    <t>Trabajador D3</t>
  </si>
  <si>
    <t>Trabajador D4</t>
  </si>
  <si>
    <t>Trabajador D5</t>
  </si>
  <si>
    <t>Trabajador E1</t>
  </si>
  <si>
    <t>Trabajador E2</t>
  </si>
  <si>
    <t>Trabajador E3</t>
  </si>
  <si>
    <t>Trabajador E4</t>
  </si>
  <si>
    <t>Trabajador E5</t>
  </si>
  <si>
    <t>Concepto</t>
  </si>
  <si>
    <t>Empresa</t>
  </si>
  <si>
    <t>Trabajador</t>
  </si>
  <si>
    <t>Contingencias comunes</t>
  </si>
  <si>
    <t>Desempleo</t>
  </si>
  <si>
    <t>General</t>
  </si>
  <si>
    <t>Contrato de Duración determinada Tiempo Completo</t>
  </si>
  <si>
    <t>Contrato de Duración determinada Tiempo Parcial</t>
  </si>
  <si>
    <t>Fondo de Garantía Salarial</t>
  </si>
  <si>
    <t>Formación Profesional</t>
  </si>
  <si>
    <t>Contingencias AT y EP (Para epígrafe 113)</t>
  </si>
  <si>
    <t>Accidente de trabajo</t>
  </si>
  <si>
    <t>Enfermedad Profesional</t>
  </si>
  <si>
    <t>SUMA</t>
  </si>
  <si>
    <t>% Bonificación</t>
  </si>
  <si>
    <t>Final</t>
  </si>
  <si>
    <t>Sobre C.Com</t>
  </si>
  <si>
    <t>Retribución</t>
  </si>
  <si>
    <t>anual</t>
  </si>
  <si>
    <t>Gastos</t>
  </si>
  <si>
    <t>Base de</t>
  </si>
  <si>
    <t>cotización</t>
  </si>
  <si>
    <t>Total</t>
  </si>
  <si>
    <t>TC1</t>
  </si>
  <si>
    <t>casilla TC1</t>
  </si>
  <si>
    <t>Trabajador A1</t>
  </si>
  <si>
    <t>Trabajador A2</t>
  </si>
  <si>
    <t xml:space="preserve">Para el cálculo de la cotización a la SS se utilizan los % </t>
  </si>
  <si>
    <t xml:space="preserve">del epígrafe 113 de accidentes (Trabajo en oficinas y despachos). </t>
  </si>
  <si>
    <t xml:space="preserve">Si se desea cambiar estos % se puede hacer pinchando sobre este botón </t>
  </si>
  <si>
    <r>
      <t xml:space="preserve">Seleccionar el tipo de contrato a realizar </t>
    </r>
    <r>
      <rPr>
        <b/>
        <sz val="8"/>
        <rFont val="Arial"/>
        <family val="2"/>
      </rPr>
      <t>(válido para Ptas. y Euros)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</si>
</sst>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00"/>
    <numFmt numFmtId="189" formatCode="#,##0.000"/>
    <numFmt numFmtId="190" formatCode="#,##0.0"/>
    <numFmt numFmtId="191" formatCode="#,##0.00000"/>
    <numFmt numFmtId="192" formatCode="#,##0.0000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0" fillId="3" borderId="0" xfId="0" applyNumberFormat="1" applyFill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 locked="0"/>
    </xf>
    <xf numFmtId="3" fontId="0" fillId="5" borderId="0" xfId="0" applyNumberFormat="1" applyFill="1" applyAlignment="1" applyProtection="1">
      <alignment/>
      <protection locked="0"/>
    </xf>
    <xf numFmtId="3" fontId="0" fillId="7" borderId="0" xfId="0" applyNumberFormat="1" applyFill="1" applyAlignment="1" applyProtection="1">
      <alignment/>
      <protection locked="0"/>
    </xf>
    <xf numFmtId="3" fontId="0" fillId="6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3" fontId="0" fillId="8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3" fontId="3" fillId="8" borderId="0" xfId="0" applyNumberFormat="1" applyFont="1" applyFill="1" applyAlignment="1" applyProtection="1">
      <alignment horizontal="right"/>
      <protection/>
    </xf>
    <xf numFmtId="2" fontId="2" fillId="6" borderId="0" xfId="0" applyNumberFormat="1" applyFont="1" applyFill="1" applyAlignment="1" applyProtection="1">
      <alignment horizontal="center"/>
      <protection/>
    </xf>
    <xf numFmtId="2" fontId="2" fillId="5" borderId="0" xfId="0" applyNumberFormat="1" applyFont="1" applyFill="1" applyAlignment="1" applyProtection="1">
      <alignment horizontal="center"/>
      <protection/>
    </xf>
    <xf numFmtId="2" fontId="2" fillId="4" borderId="0" xfId="0" applyNumberFormat="1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 horizontal="center"/>
      <protection/>
    </xf>
    <xf numFmtId="2" fontId="2" fillId="7" borderId="0" xfId="0" applyNumberFormat="1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 locked="0"/>
    </xf>
    <xf numFmtId="2" fontId="0" fillId="8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3" fillId="8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9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2" fillId="7" borderId="8" xfId="0" applyNumberFormat="1" applyFont="1" applyFill="1" applyBorder="1" applyAlignment="1">
      <alignment horizontal="left"/>
    </xf>
    <xf numFmtId="3" fontId="2" fillId="7" borderId="9" xfId="0" applyNumberFormat="1" applyFont="1" applyFill="1" applyBorder="1" applyAlignment="1">
      <alignment horizontal="left"/>
    </xf>
    <xf numFmtId="3" fontId="2" fillId="7" borderId="10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2" fillId="4" borderId="8" xfId="0" applyNumberFormat="1" applyFont="1" applyFill="1" applyBorder="1" applyAlignment="1">
      <alignment horizontal="left"/>
    </xf>
    <xf numFmtId="3" fontId="2" fillId="4" borderId="9" xfId="0" applyNumberFormat="1" applyFont="1" applyFill="1" applyBorder="1" applyAlignment="1">
      <alignment horizontal="left"/>
    </xf>
    <xf numFmtId="3" fontId="2" fillId="4" borderId="10" xfId="0" applyNumberFormat="1" applyFont="1" applyFill="1" applyBorder="1" applyAlignment="1">
      <alignment horizontal="left"/>
    </xf>
    <xf numFmtId="3" fontId="2" fillId="5" borderId="8" xfId="0" applyNumberFormat="1" applyFont="1" applyFill="1" applyBorder="1" applyAlignment="1">
      <alignment horizontal="left"/>
    </xf>
    <xf numFmtId="3" fontId="2" fillId="5" borderId="9" xfId="0" applyNumberFormat="1" applyFont="1" applyFill="1" applyBorder="1" applyAlignment="1">
      <alignment horizontal="left"/>
    </xf>
    <xf numFmtId="3" fontId="2" fillId="5" borderId="10" xfId="0" applyNumberFormat="1" applyFont="1" applyFill="1" applyBorder="1" applyAlignment="1">
      <alignment horizontal="left"/>
    </xf>
    <xf numFmtId="3" fontId="2" fillId="6" borderId="8" xfId="0" applyNumberFormat="1" applyFont="1" applyFill="1" applyBorder="1" applyAlignment="1">
      <alignment horizontal="left"/>
    </xf>
    <xf numFmtId="3" fontId="2" fillId="6" borderId="9" xfId="0" applyNumberFormat="1" applyFont="1" applyFill="1" applyBorder="1" applyAlignment="1">
      <alignment horizontal="left"/>
    </xf>
    <xf numFmtId="3" fontId="2" fillId="6" borderId="10" xfId="0" applyNumberFormat="1" applyFont="1" applyFill="1" applyBorder="1" applyAlignment="1">
      <alignment horizontal="left"/>
    </xf>
    <xf numFmtId="2" fontId="2" fillId="7" borderId="0" xfId="0" applyNumberFormat="1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 horizontal="center"/>
      <protection/>
    </xf>
    <xf numFmtId="2" fontId="2" fillId="4" borderId="0" xfId="0" applyNumberFormat="1" applyFont="1" applyFill="1" applyAlignment="1" applyProtection="1">
      <alignment horizontal="center"/>
      <protection/>
    </xf>
    <xf numFmtId="2" fontId="2" fillId="5" borderId="0" xfId="0" applyNumberFormat="1" applyFont="1" applyFill="1" applyAlignment="1" applyProtection="1">
      <alignment horizontal="center"/>
      <protection/>
    </xf>
    <xf numFmtId="2" fontId="2" fillId="6" borderId="0" xfId="0" applyNumberFormat="1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1"/>
  <sheetViews>
    <sheetView showGridLines="0" showRowColHeaders="0" zoomScale="185" zoomScaleNormal="185" workbookViewId="0" topLeftCell="A1">
      <selection activeCell="A1" sqref="A1:F2"/>
    </sheetView>
  </sheetViews>
  <sheetFormatPr defaultColWidth="11.421875" defaultRowHeight="12.75"/>
  <cols>
    <col min="4" max="4" width="6.28125" style="0" customWidth="1"/>
    <col min="5" max="5" width="26.140625" style="0" customWidth="1"/>
    <col min="6" max="6" width="12.00390625" style="0" customWidth="1"/>
  </cols>
  <sheetData>
    <row r="1" spans="1:6" ht="12.75">
      <c r="A1" s="45" t="s">
        <v>89</v>
      </c>
      <c r="B1" s="46"/>
      <c r="C1" s="46"/>
      <c r="D1" s="46"/>
      <c r="E1" s="46"/>
      <c r="F1" s="47"/>
    </row>
    <row r="2" spans="1:6" ht="12.75">
      <c r="A2" s="48"/>
      <c r="B2" s="49"/>
      <c r="C2" s="49"/>
      <c r="D2" s="49"/>
      <c r="E2" s="49"/>
      <c r="F2" s="50"/>
    </row>
    <row r="3" spans="1:6" ht="20.25" customHeight="1">
      <c r="A3" s="54" t="s">
        <v>31</v>
      </c>
      <c r="B3" s="55"/>
      <c r="C3" s="55"/>
      <c r="D3" s="55"/>
      <c r="E3" s="56"/>
      <c r="F3" s="3"/>
    </row>
    <row r="4" spans="1:6" ht="20.25" customHeight="1">
      <c r="A4" s="57" t="s">
        <v>32</v>
      </c>
      <c r="B4" s="58"/>
      <c r="C4" s="58"/>
      <c r="D4" s="58"/>
      <c r="E4" s="59"/>
      <c r="F4" s="4"/>
    </row>
    <row r="5" spans="1:6" ht="20.25" customHeight="1">
      <c r="A5" s="60" t="s">
        <v>33</v>
      </c>
      <c r="B5" s="61"/>
      <c r="C5" s="61"/>
      <c r="D5" s="61"/>
      <c r="E5" s="62"/>
      <c r="F5" s="5"/>
    </row>
    <row r="6" spans="1:6" ht="20.25" customHeight="1">
      <c r="A6" s="63" t="s">
        <v>34</v>
      </c>
      <c r="B6" s="64"/>
      <c r="C6" s="64"/>
      <c r="D6" s="64"/>
      <c r="E6" s="65"/>
      <c r="F6" s="6"/>
    </row>
    <row r="7" spans="1:6" ht="20.25" customHeight="1">
      <c r="A7" s="51" t="s">
        <v>35</v>
      </c>
      <c r="B7" s="52"/>
      <c r="C7" s="52"/>
      <c r="D7" s="52"/>
      <c r="E7" s="53"/>
      <c r="F7" s="7"/>
    </row>
    <row r="9" spans="1:5" ht="12.75">
      <c r="A9" s="44" t="s">
        <v>86</v>
      </c>
      <c r="B9" s="44"/>
      <c r="C9" s="44"/>
      <c r="D9" s="44"/>
      <c r="E9" s="44"/>
    </row>
    <row r="10" spans="1:5" ht="12.75">
      <c r="A10" s="44" t="s">
        <v>87</v>
      </c>
      <c r="B10" s="44"/>
      <c r="C10" s="44"/>
      <c r="D10" s="44"/>
      <c r="E10" s="44"/>
    </row>
    <row r="11" spans="1:5" ht="12.75">
      <c r="A11" s="44" t="s">
        <v>88</v>
      </c>
      <c r="B11" s="44"/>
      <c r="C11" s="44"/>
      <c r="D11" s="44"/>
      <c r="E11" s="44"/>
    </row>
  </sheetData>
  <mergeCells count="9">
    <mergeCell ref="A9:E9"/>
    <mergeCell ref="A10:E10"/>
    <mergeCell ref="A11:E11"/>
    <mergeCell ref="A1:F2"/>
    <mergeCell ref="A7:E7"/>
    <mergeCell ref="A3:E3"/>
    <mergeCell ref="A4:E4"/>
    <mergeCell ref="A5:E5"/>
    <mergeCell ref="A6:E6"/>
  </mergeCell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D46"/>
  <sheetViews>
    <sheetView tabSelected="1" zoomScale="75" zoomScaleNormal="75" workbookViewId="0" topLeftCell="A4">
      <pane xSplit="6" ySplit="2" topLeftCell="G6" activePane="bottomRight" state="frozen"/>
      <selection pane="topLeft" activeCell="A4" sqref="A4"/>
      <selection pane="topRight" activeCell="G4" sqref="G4"/>
      <selection pane="bottomLeft" activeCell="A6" sqref="A6"/>
      <selection pane="bottomRight" activeCell="A7" sqref="A7"/>
    </sheetView>
  </sheetViews>
  <sheetFormatPr defaultColWidth="11.421875" defaultRowHeight="12.75"/>
  <cols>
    <col min="1" max="1" width="20.7109375" style="18" customWidth="1"/>
    <col min="2" max="2" width="11.421875" style="34" customWidth="1"/>
    <col min="3" max="3" width="11.421875" style="18" customWidth="1"/>
    <col min="4" max="4" width="11.421875" style="34" customWidth="1"/>
    <col min="5" max="6" width="11.421875" style="18" customWidth="1"/>
    <col min="7" max="10" width="11.421875" style="34" customWidth="1"/>
    <col min="11" max="11" width="13.28125" style="34" bestFit="1" customWidth="1"/>
    <col min="12" max="29" width="11.421875" style="34" customWidth="1"/>
    <col min="30" max="16384" width="11.421875" style="18" customWidth="1"/>
  </cols>
  <sheetData>
    <row r="1" spans="1:2" ht="12.75">
      <c r="A1" s="18">
        <v>12</v>
      </c>
      <c r="B1" s="34">
        <v>14</v>
      </c>
    </row>
    <row r="4" spans="1:30" ht="12.75">
      <c r="A4" s="19"/>
      <c r="B4" s="35" t="s">
        <v>0</v>
      </c>
      <c r="C4" s="20" t="s">
        <v>1</v>
      </c>
      <c r="D4" s="40" t="s">
        <v>2</v>
      </c>
      <c r="E4" s="20" t="s">
        <v>3</v>
      </c>
      <c r="F4" s="20" t="s">
        <v>4</v>
      </c>
      <c r="G4" s="40" t="s">
        <v>79</v>
      </c>
      <c r="H4" s="40" t="s">
        <v>76</v>
      </c>
      <c r="I4" s="40" t="s">
        <v>78</v>
      </c>
      <c r="J4" s="41" t="s">
        <v>5</v>
      </c>
      <c r="K4" s="41" t="s">
        <v>73</v>
      </c>
      <c r="L4" s="41" t="s">
        <v>5</v>
      </c>
      <c r="M4" s="41" t="s">
        <v>25</v>
      </c>
      <c r="N4" s="41" t="s">
        <v>81</v>
      </c>
      <c r="O4" s="41" t="s">
        <v>83</v>
      </c>
      <c r="P4" s="41" t="s">
        <v>83</v>
      </c>
      <c r="Q4" s="41" t="s">
        <v>83</v>
      </c>
      <c r="R4" s="41" t="s">
        <v>83</v>
      </c>
      <c r="S4" s="41" t="s">
        <v>83</v>
      </c>
      <c r="T4" s="41" t="s">
        <v>83</v>
      </c>
      <c r="U4" s="41" t="s">
        <v>6</v>
      </c>
      <c r="V4" s="41" t="s">
        <v>7</v>
      </c>
      <c r="W4" s="41" t="s">
        <v>8</v>
      </c>
      <c r="X4" s="41" t="s">
        <v>9</v>
      </c>
      <c r="Y4" s="41" t="s">
        <v>10</v>
      </c>
      <c r="Z4" s="41" t="s">
        <v>11</v>
      </c>
      <c r="AA4" s="41" t="s">
        <v>12</v>
      </c>
      <c r="AB4" s="41" t="s">
        <v>7</v>
      </c>
      <c r="AC4" s="41" t="s">
        <v>8</v>
      </c>
      <c r="AD4" s="19"/>
    </row>
    <row r="5" spans="1:30" ht="12.75">
      <c r="A5" s="19"/>
      <c r="B5" s="35" t="s">
        <v>13</v>
      </c>
      <c r="C5" t="s">
        <v>14</v>
      </c>
      <c r="D5" s="40" t="s">
        <v>15</v>
      </c>
      <c r="E5" s="20" t="s">
        <v>16</v>
      </c>
      <c r="F5" s="20" t="s">
        <v>17</v>
      </c>
      <c r="G5" s="40" t="s">
        <v>80</v>
      </c>
      <c r="H5" s="40" t="s">
        <v>77</v>
      </c>
      <c r="I5" s="40" t="s">
        <v>16</v>
      </c>
      <c r="J5" s="41"/>
      <c r="K5" s="41" t="s">
        <v>5</v>
      </c>
      <c r="L5" s="41" t="s">
        <v>74</v>
      </c>
      <c r="M5" s="41"/>
      <c r="N5" s="41" t="s">
        <v>82</v>
      </c>
      <c r="O5" s="41">
        <v>700</v>
      </c>
      <c r="P5" s="41">
        <v>111</v>
      </c>
      <c r="Q5" s="41">
        <v>311</v>
      </c>
      <c r="R5" s="41">
        <v>312</v>
      </c>
      <c r="S5" s="41">
        <v>511</v>
      </c>
      <c r="T5" s="41">
        <v>610</v>
      </c>
      <c r="U5" s="41" t="s">
        <v>14</v>
      </c>
      <c r="V5" s="41" t="s">
        <v>18</v>
      </c>
      <c r="W5" s="41" t="s">
        <v>19</v>
      </c>
      <c r="X5" s="41" t="s">
        <v>20</v>
      </c>
      <c r="Y5" s="41" t="s">
        <v>20</v>
      </c>
      <c r="Z5" s="41" t="s">
        <v>20</v>
      </c>
      <c r="AA5" s="41" t="s">
        <v>21</v>
      </c>
      <c r="AB5" s="41" t="s">
        <v>20</v>
      </c>
      <c r="AC5" s="41" t="s">
        <v>20</v>
      </c>
      <c r="AD5" s="19"/>
    </row>
    <row r="6" spans="1:30" ht="12.75">
      <c r="A6" s="21" t="s">
        <v>22</v>
      </c>
      <c r="B6" s="67" t="s">
        <v>26</v>
      </c>
      <c r="C6" s="67"/>
      <c r="D6" s="67"/>
      <c r="E6" s="67"/>
      <c r="F6" s="67"/>
      <c r="G6" s="32"/>
      <c r="H6" s="32"/>
      <c r="I6" s="32"/>
      <c r="J6" s="42">
        <f>'% de cotización'!B19</f>
        <v>31.590000000000007</v>
      </c>
      <c r="K6" s="43" t="s">
        <v>75</v>
      </c>
      <c r="L6" s="43"/>
      <c r="M6" s="42">
        <f>'% de cotización'!C19</f>
        <v>6.35</v>
      </c>
      <c r="N6" s="42"/>
      <c r="O6" s="42"/>
      <c r="P6" s="42"/>
      <c r="Q6" s="42"/>
      <c r="R6" s="42"/>
      <c r="S6" s="42"/>
      <c r="T6" s="42"/>
      <c r="U6" s="43"/>
      <c r="V6" s="43"/>
      <c r="W6" s="43"/>
      <c r="X6" s="43"/>
      <c r="Y6" s="43"/>
      <c r="Z6" s="43"/>
      <c r="AA6" s="43"/>
      <c r="AB6" s="43"/>
      <c r="AC6" s="43"/>
      <c r="AD6" s="21"/>
    </row>
    <row r="7" spans="1:30" ht="12.75">
      <c r="A7" s="13" t="s">
        <v>84</v>
      </c>
      <c r="B7" s="36"/>
      <c r="C7" s="2"/>
      <c r="D7" s="36"/>
      <c r="E7" s="1"/>
      <c r="F7" s="2"/>
      <c r="G7" s="37">
        <f>B7*E7/12</f>
        <v>0</v>
      </c>
      <c r="H7" s="37">
        <f>(B7+D7)*F7*E7/12</f>
        <v>0</v>
      </c>
      <c r="I7" s="37">
        <f>M7*F7</f>
        <v>0</v>
      </c>
      <c r="J7" s="37">
        <f>G7*$J$6/100</f>
        <v>0</v>
      </c>
      <c r="K7" s="36"/>
      <c r="L7" s="37">
        <f>J7-G7*'% de cotización'!$B$3*K7/10000</f>
        <v>0</v>
      </c>
      <c r="M7" s="37">
        <f>G7*$M$6/100</f>
        <v>0</v>
      </c>
      <c r="N7" s="37">
        <f>L7+M7</f>
        <v>0</v>
      </c>
      <c r="O7" s="37">
        <f aca="true" t="shared" si="0" ref="O7:O12">SUM(P7:S7)-T7</f>
        <v>0</v>
      </c>
      <c r="P7" s="37">
        <f>('% de cotización'!$B$3+'% de cotización'!$C$3)*'Costes salariales'!G7/100</f>
        <v>0</v>
      </c>
      <c r="Q7" s="37">
        <f>('% de cotización'!$B$15+'% de cotización'!$C$15)*'Costes salariales'!G7/100</f>
        <v>0</v>
      </c>
      <c r="R7" s="37">
        <f>('% de cotización'!$B$16+'% de cotización'!$C$16)*'Costes salariales'!G7/100</f>
        <v>0</v>
      </c>
      <c r="S7" s="37">
        <f>(('% de cotización'!$B$6+'% de cotización'!$C$6)+('% de cotización'!$B$10+'% de cotización'!$C$10)+('% de cotización'!$B$12+'% de cotización'!$C$12))*'Costes salariales'!G7/100</f>
        <v>0</v>
      </c>
      <c r="T7" s="37">
        <f>J7-L7</f>
        <v>0</v>
      </c>
      <c r="U7" s="37">
        <f>(B7+D7)*C7/100</f>
        <v>0</v>
      </c>
      <c r="V7" s="37">
        <f>B7+D7-M7-U7</f>
        <v>0</v>
      </c>
      <c r="W7" s="37">
        <f>((B7)*E7/12)+L7+D7</f>
        <v>0</v>
      </c>
      <c r="X7" s="37">
        <f>F7*(B7)*E7/12</f>
        <v>0</v>
      </c>
      <c r="Y7" s="37">
        <f>F7*D7</f>
        <v>0</v>
      </c>
      <c r="Z7" s="37">
        <f>L7*F7</f>
        <v>0</v>
      </c>
      <c r="AA7" s="37">
        <f>F7*U7*E7/12</f>
        <v>0</v>
      </c>
      <c r="AB7" s="37">
        <f>V7*F7+((B7+D7)-U7)*((E7*F7/12)-F7)</f>
        <v>0</v>
      </c>
      <c r="AC7" s="37">
        <f>W7*F7</f>
        <v>0</v>
      </c>
      <c r="AD7" s="23"/>
    </row>
    <row r="8" spans="1:30" ht="12.75">
      <c r="A8" s="13" t="s">
        <v>85</v>
      </c>
      <c r="B8" s="36"/>
      <c r="C8" s="2"/>
      <c r="D8" s="36"/>
      <c r="E8" s="1"/>
      <c r="F8" s="2"/>
      <c r="G8" s="37">
        <f>B8*E8/12</f>
        <v>0</v>
      </c>
      <c r="H8" s="37">
        <f>(B8+D8)*F8*E8/12</f>
        <v>0</v>
      </c>
      <c r="I8" s="37">
        <f>M8*F8</f>
        <v>0</v>
      </c>
      <c r="J8" s="37">
        <f>G8*$J$6/100</f>
        <v>0</v>
      </c>
      <c r="K8" s="36"/>
      <c r="L8" s="37">
        <f>J8-G8*'% de cotización'!$B$3*K8/10000</f>
        <v>0</v>
      </c>
      <c r="M8" s="37">
        <f>G8*$M$6/100</f>
        <v>0</v>
      </c>
      <c r="N8" s="37">
        <f>L8+M8</f>
        <v>0</v>
      </c>
      <c r="O8" s="37">
        <f t="shared" si="0"/>
        <v>0</v>
      </c>
      <c r="P8" s="37">
        <f>('% de cotización'!$B$3+'% de cotización'!$C$3)*'Costes salariales'!G8/100</f>
        <v>0</v>
      </c>
      <c r="Q8" s="37">
        <f>('% de cotización'!$B$15+'% de cotización'!$C$15)*'Costes salariales'!G8/100</f>
        <v>0</v>
      </c>
      <c r="R8" s="37">
        <f>('% de cotización'!$B$16+'% de cotización'!$C$16)*'Costes salariales'!G8/100</f>
        <v>0</v>
      </c>
      <c r="S8" s="37">
        <f>(('% de cotización'!$B$6+'% de cotización'!$C$6)+('% de cotización'!$B$10+'% de cotización'!$C$10)+('% de cotización'!$B$12+'% de cotización'!$C$12))*'Costes salariales'!G8/100</f>
        <v>0</v>
      </c>
      <c r="T8" s="37">
        <f>J8-L8</f>
        <v>0</v>
      </c>
      <c r="U8" s="37">
        <f>(B8+D8)*C8/100</f>
        <v>0</v>
      </c>
      <c r="V8" s="37">
        <f>B8+D8-M8-U8</f>
        <v>0</v>
      </c>
      <c r="W8" s="37">
        <f>((B8)*E8/12)+L8+D8</f>
        <v>0</v>
      </c>
      <c r="X8" s="37">
        <f>F8*(B8)*E8/12</f>
        <v>0</v>
      </c>
      <c r="Y8" s="37">
        <f>F8*D8</f>
        <v>0</v>
      </c>
      <c r="Z8" s="37">
        <f>L8*F8</f>
        <v>0</v>
      </c>
      <c r="AA8" s="37">
        <f>F8*U8*E8/12</f>
        <v>0</v>
      </c>
      <c r="AB8" s="37">
        <f>V8*F8+((B8+D8)-U8)*((E8*F8/12)-F8)</f>
        <v>0</v>
      </c>
      <c r="AC8" s="37">
        <f>W8*F8</f>
        <v>0</v>
      </c>
      <c r="AD8" s="23"/>
    </row>
    <row r="9" spans="1:30" ht="12.75">
      <c r="A9" s="13" t="s">
        <v>36</v>
      </c>
      <c r="B9" s="36"/>
      <c r="C9" s="2"/>
      <c r="D9" s="36"/>
      <c r="E9" s="1"/>
      <c r="F9" s="2"/>
      <c r="G9" s="37">
        <f>B9*E9/12</f>
        <v>0</v>
      </c>
      <c r="H9" s="37">
        <f>(B9+D9)*F9*E9/12</f>
        <v>0</v>
      </c>
      <c r="I9" s="37">
        <f>M9*F9</f>
        <v>0</v>
      </c>
      <c r="J9" s="37">
        <f>G9*$J$6/100</f>
        <v>0</v>
      </c>
      <c r="K9" s="36"/>
      <c r="L9" s="37">
        <f>J9-G9*'% de cotización'!$B$3*K9/10000</f>
        <v>0</v>
      </c>
      <c r="M9" s="37">
        <f>G9*$M$6/100</f>
        <v>0</v>
      </c>
      <c r="N9" s="37">
        <f>L9+M9</f>
        <v>0</v>
      </c>
      <c r="O9" s="37">
        <f t="shared" si="0"/>
        <v>0</v>
      </c>
      <c r="P9" s="37">
        <f>('% de cotización'!$B$3+'% de cotización'!$C$3)*'Costes salariales'!G9/100</f>
        <v>0</v>
      </c>
      <c r="Q9" s="37">
        <f>('% de cotización'!$B$15+'% de cotización'!$C$15)*'Costes salariales'!G9/100</f>
        <v>0</v>
      </c>
      <c r="R9" s="37">
        <f>('% de cotización'!$B$16+'% de cotización'!$C$16)*'Costes salariales'!G9/100</f>
        <v>0</v>
      </c>
      <c r="S9" s="37">
        <f>(('% de cotización'!$B$6+'% de cotización'!$C$6)+('% de cotización'!$B$10+'% de cotización'!$C$10)+('% de cotización'!$B$12+'% de cotización'!$C$12))*'Costes salariales'!G9/100</f>
        <v>0</v>
      </c>
      <c r="T9" s="37">
        <f>J9-L9</f>
        <v>0</v>
      </c>
      <c r="U9" s="37">
        <f>(B9+D9)*C9/100</f>
        <v>0</v>
      </c>
      <c r="V9" s="37">
        <f>B9+D9-M9-U9</f>
        <v>0</v>
      </c>
      <c r="W9" s="37">
        <f>((B9)*E9/12)+L9+D9</f>
        <v>0</v>
      </c>
      <c r="X9" s="37">
        <f>F9*(B9)*E9/12</f>
        <v>0</v>
      </c>
      <c r="Y9" s="37">
        <f>F9*D9</f>
        <v>0</v>
      </c>
      <c r="Z9" s="37">
        <f>L9*F9</f>
        <v>0</v>
      </c>
      <c r="AA9" s="37">
        <f>F9*U9*E9/12</f>
        <v>0</v>
      </c>
      <c r="AB9" s="37">
        <f>V9*F9+((B9+D9)-U9)*((E9*F9/12)-F9)</f>
        <v>0</v>
      </c>
      <c r="AC9" s="37">
        <f>W9*F9</f>
        <v>0</v>
      </c>
      <c r="AD9" s="23"/>
    </row>
    <row r="10" spans="1:30" ht="12.75">
      <c r="A10" s="13" t="s">
        <v>37</v>
      </c>
      <c r="B10" s="36"/>
      <c r="C10" s="2"/>
      <c r="D10" s="36"/>
      <c r="E10" s="1"/>
      <c r="F10" s="2"/>
      <c r="G10" s="37">
        <f>B10*E10/12</f>
        <v>0</v>
      </c>
      <c r="H10" s="37">
        <f>(B10+D10)*F10*E10/12</f>
        <v>0</v>
      </c>
      <c r="I10" s="37">
        <f>M10*F10</f>
        <v>0</v>
      </c>
      <c r="J10" s="37">
        <f>G10*$J$6/100</f>
        <v>0</v>
      </c>
      <c r="K10" s="36"/>
      <c r="L10" s="37">
        <f>J10-G10*'% de cotización'!$B$3*K10/10000</f>
        <v>0</v>
      </c>
      <c r="M10" s="37">
        <f>G10*$M$6/100</f>
        <v>0</v>
      </c>
      <c r="N10" s="37">
        <f>L10+M10</f>
        <v>0</v>
      </c>
      <c r="O10" s="37">
        <f t="shared" si="0"/>
        <v>0</v>
      </c>
      <c r="P10" s="37">
        <f>('% de cotización'!$B$3+'% de cotización'!$C$3)*'Costes salariales'!G10/100</f>
        <v>0</v>
      </c>
      <c r="Q10" s="37">
        <f>('% de cotización'!$B$15+'% de cotización'!$C$15)*'Costes salariales'!G10/100</f>
        <v>0</v>
      </c>
      <c r="R10" s="37">
        <f>('% de cotización'!$B$16+'% de cotización'!$C$16)*'Costes salariales'!G10/100</f>
        <v>0</v>
      </c>
      <c r="S10" s="37">
        <f>(('% de cotización'!$B$6+'% de cotización'!$C$6)+('% de cotización'!$B$10+'% de cotización'!$C$10)+('% de cotización'!$B$12+'% de cotización'!$C$12))*'Costes salariales'!G10/100</f>
        <v>0</v>
      </c>
      <c r="T10" s="37">
        <f>J10-L10</f>
        <v>0</v>
      </c>
      <c r="U10" s="37">
        <f>(B10+D10)*C10/100</f>
        <v>0</v>
      </c>
      <c r="V10" s="37">
        <f>B10+D10-M10-U10</f>
        <v>0</v>
      </c>
      <c r="W10" s="37">
        <f>((B10)*E10/12)+L10+D10</f>
        <v>0</v>
      </c>
      <c r="X10" s="37">
        <f>F10*(B10)*E10/12</f>
        <v>0</v>
      </c>
      <c r="Y10" s="37">
        <f>F10*D10</f>
        <v>0</v>
      </c>
      <c r="Z10" s="37">
        <f>L10*F10</f>
        <v>0</v>
      </c>
      <c r="AA10" s="37">
        <f>F10*U10*E10/12</f>
        <v>0</v>
      </c>
      <c r="AB10" s="37">
        <f>V10*F10+((B10+D10)-U10)*((E10*F10/12)-F10)</f>
        <v>0</v>
      </c>
      <c r="AC10" s="37">
        <f>W10*F10</f>
        <v>0</v>
      </c>
      <c r="AD10" s="23"/>
    </row>
    <row r="11" spans="1:30" ht="12.75">
      <c r="A11" s="13" t="s">
        <v>38</v>
      </c>
      <c r="B11" s="36"/>
      <c r="C11" s="2"/>
      <c r="D11" s="36"/>
      <c r="E11" s="1"/>
      <c r="F11" s="2"/>
      <c r="G11" s="37">
        <f>B11*E11/12</f>
        <v>0</v>
      </c>
      <c r="H11" s="37">
        <f>(B11+D11)*F11*E11/12</f>
        <v>0</v>
      </c>
      <c r="I11" s="37">
        <f>M11*F11</f>
        <v>0</v>
      </c>
      <c r="J11" s="37">
        <f>G11*$J$6/100</f>
        <v>0</v>
      </c>
      <c r="K11" s="36"/>
      <c r="L11" s="37">
        <f>J11-G11*'% de cotización'!$B$3*K11/10000</f>
        <v>0</v>
      </c>
      <c r="M11" s="37">
        <f>G11*$M$6/100</f>
        <v>0</v>
      </c>
      <c r="N11" s="37">
        <f>L11+M11</f>
        <v>0</v>
      </c>
      <c r="O11" s="37">
        <f t="shared" si="0"/>
        <v>0</v>
      </c>
      <c r="P11" s="37">
        <f>('% de cotización'!$B$3+'% de cotización'!$C$3)*'Costes salariales'!G11/100</f>
        <v>0</v>
      </c>
      <c r="Q11" s="37">
        <f>('% de cotización'!$B$15+'% de cotización'!$C$15)*'Costes salariales'!G11/100</f>
        <v>0</v>
      </c>
      <c r="R11" s="37">
        <f>('% de cotización'!$B$16+'% de cotización'!$C$16)*'Costes salariales'!G11/100</f>
        <v>0</v>
      </c>
      <c r="S11" s="37">
        <f>(('% de cotización'!$B$6+'% de cotización'!$C$6)+('% de cotización'!$B$10+'% de cotización'!$C$10)+('% de cotización'!$B$12+'% de cotización'!$C$12))*'Costes salariales'!G11/100</f>
        <v>0</v>
      </c>
      <c r="T11" s="37">
        <f>J11-L11</f>
        <v>0</v>
      </c>
      <c r="U11" s="37">
        <f>(B11+D11)*C11/100</f>
        <v>0</v>
      </c>
      <c r="V11" s="37">
        <f>B11+D11-M11-U11</f>
        <v>0</v>
      </c>
      <c r="W11" s="37">
        <f>((B11)*E11/12)+L11+D11</f>
        <v>0</v>
      </c>
      <c r="X11" s="37">
        <f>F11*(B11)*E11/12</f>
        <v>0</v>
      </c>
      <c r="Y11" s="37">
        <f>F11*D11</f>
        <v>0</v>
      </c>
      <c r="Z11" s="37">
        <f>L11*F11</f>
        <v>0</v>
      </c>
      <c r="AA11" s="37">
        <f>F11*U11*E11/12</f>
        <v>0</v>
      </c>
      <c r="AB11" s="37">
        <f>V11*F11+((B11+D11)-U11)*((E11*F11/12)-F11)</f>
        <v>0</v>
      </c>
      <c r="AC11" s="37">
        <f>W11*F11</f>
        <v>0</v>
      </c>
      <c r="AD11" s="23"/>
    </row>
    <row r="12" spans="1:30" ht="12.75">
      <c r="A12" s="24" t="s">
        <v>23</v>
      </c>
      <c r="B12" s="37">
        <f>SUM(B7:B11)</f>
        <v>0</v>
      </c>
      <c r="C12" s="22"/>
      <c r="D12" s="37"/>
      <c r="E12" s="22"/>
      <c r="F12" s="22"/>
      <c r="G12" s="37">
        <f>SUM(G7:G11)</f>
        <v>0</v>
      </c>
      <c r="H12" s="37"/>
      <c r="I12" s="37"/>
      <c r="J12" s="37">
        <f aca="true" t="shared" si="1" ref="J12:AC12">SUM(J7:J11)</f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>SUM(N7:N11)</f>
        <v>0</v>
      </c>
      <c r="O12" s="37">
        <f t="shared" si="0"/>
        <v>0</v>
      </c>
      <c r="P12" s="37">
        <f>SUM(P7:P11)</f>
        <v>0</v>
      </c>
      <c r="Q12" s="37">
        <f>SUM(Q7:Q11)</f>
        <v>0</v>
      </c>
      <c r="R12" s="37">
        <f>SUM(R7:R11)</f>
        <v>0</v>
      </c>
      <c r="S12" s="37">
        <f>SUM(S7:S11)</f>
        <v>0</v>
      </c>
      <c r="T12" s="37">
        <f>SUM(T7:T11)</f>
        <v>0</v>
      </c>
      <c r="U12" s="37">
        <f t="shared" si="1"/>
        <v>0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25"/>
    </row>
    <row r="13" spans="1:30" ht="12.75" hidden="1">
      <c r="A13" s="25"/>
      <c r="B13" s="38"/>
      <c r="C13" s="25"/>
      <c r="D13" s="38"/>
      <c r="E13" s="25"/>
      <c r="F13" s="2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25"/>
    </row>
    <row r="14" spans="1:30" ht="12.75" hidden="1">
      <c r="A14" s="21" t="s">
        <v>22</v>
      </c>
      <c r="B14" s="68" t="s">
        <v>27</v>
      </c>
      <c r="C14" s="68"/>
      <c r="D14" s="68"/>
      <c r="E14" s="68"/>
      <c r="F14" s="68"/>
      <c r="G14" s="31"/>
      <c r="H14" s="31"/>
      <c r="I14" s="31"/>
      <c r="J14" s="42">
        <f>'% de cotización'!B20</f>
        <v>32.290000000000006</v>
      </c>
      <c r="K14" s="43"/>
      <c r="L14" s="43"/>
      <c r="M14" s="42">
        <f>'% de cotización'!C20</f>
        <v>6.399999999999999</v>
      </c>
      <c r="N14" s="42"/>
      <c r="O14" s="42"/>
      <c r="P14" s="42"/>
      <c r="Q14" s="42"/>
      <c r="R14" s="42"/>
      <c r="S14" s="42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21"/>
    </row>
    <row r="15" spans="1:30" ht="12.75" hidden="1">
      <c r="A15" s="14" t="s">
        <v>39</v>
      </c>
      <c r="B15" s="36"/>
      <c r="C15" s="2"/>
      <c r="D15" s="36"/>
      <c r="E15" s="1"/>
      <c r="F15" s="2"/>
      <c r="G15" s="37">
        <f>B15*E15/12</f>
        <v>0</v>
      </c>
      <c r="H15" s="37">
        <f>(B15+D15)*F15*E15/12</f>
        <v>0</v>
      </c>
      <c r="I15" s="37">
        <f>M15*F15</f>
        <v>0</v>
      </c>
      <c r="J15" s="37">
        <f>G15*$J$6/100</f>
        <v>0</v>
      </c>
      <c r="K15" s="36"/>
      <c r="L15" s="37">
        <f>J15-G15*'% de cotización'!$B$3*K15/10000</f>
        <v>0</v>
      </c>
      <c r="M15" s="37">
        <f>G15*$M$14/100</f>
        <v>0</v>
      </c>
      <c r="N15" s="37">
        <f>L15+M15</f>
        <v>0</v>
      </c>
      <c r="O15" s="37">
        <f aca="true" t="shared" si="2" ref="O15:O20">SUM(P15:S15)-T15</f>
        <v>0</v>
      </c>
      <c r="P15" s="37">
        <f>('% de cotización'!$B$3+'% de cotización'!$C$3)*'Costes salariales'!G15/100</f>
        <v>0</v>
      </c>
      <c r="Q15" s="37">
        <f>('% de cotización'!$B$15+'% de cotización'!$C$15)*'Costes salariales'!G15/100</f>
        <v>0</v>
      </c>
      <c r="R15" s="37">
        <f>('% de cotización'!$B$16+'% de cotización'!$C$16)*'Costes salariales'!G15/100</f>
        <v>0</v>
      </c>
      <c r="S15" s="37">
        <f>(('% de cotización'!$B$7+'% de cotización'!$C$7)+('% de cotización'!$B$10+'% de cotización'!$C$10)+('% de cotización'!$B$12+'% de cotización'!$C$12))*'Costes salariales'!G15/100</f>
        <v>0</v>
      </c>
      <c r="T15" s="37">
        <f>J15-L15</f>
        <v>0</v>
      </c>
      <c r="U15" s="37">
        <f>(B15+D15)*C15/100</f>
        <v>0</v>
      </c>
      <c r="V15" s="37">
        <f>B15+D15-M15-U15</f>
        <v>0</v>
      </c>
      <c r="W15" s="37">
        <f>((B15)*E15/12)+L15+D15</f>
        <v>0</v>
      </c>
      <c r="X15" s="37">
        <f>F15*(B15)*E15/12</f>
        <v>0</v>
      </c>
      <c r="Y15" s="37">
        <f>F15*D15</f>
        <v>0</v>
      </c>
      <c r="Z15" s="37">
        <f>L15*F15</f>
        <v>0</v>
      </c>
      <c r="AA15" s="37">
        <f>F15*U15*E15/12</f>
        <v>0</v>
      </c>
      <c r="AB15" s="37">
        <f>V15*F15+((B15+D15)-U15)*((E15*F15/12)-F15)</f>
        <v>0</v>
      </c>
      <c r="AC15" s="37">
        <f>W15*F15</f>
        <v>0</v>
      </c>
      <c r="AD15" s="23"/>
    </row>
    <row r="16" spans="1:30" ht="12.75" hidden="1">
      <c r="A16" s="14" t="s">
        <v>40</v>
      </c>
      <c r="B16" s="36"/>
      <c r="C16" s="2"/>
      <c r="D16" s="36"/>
      <c r="E16" s="1"/>
      <c r="F16" s="2"/>
      <c r="G16" s="37">
        <f>B16*E16/12</f>
        <v>0</v>
      </c>
      <c r="H16" s="37">
        <f>(B16+D16)*F16*E16/12</f>
        <v>0</v>
      </c>
      <c r="I16" s="37">
        <f>M16*F16</f>
        <v>0</v>
      </c>
      <c r="J16" s="37">
        <f>G16*$J$6/100</f>
        <v>0</v>
      </c>
      <c r="K16" s="36"/>
      <c r="L16" s="37">
        <f>J16-G16*'% de cotización'!$B$3*K16/10000</f>
        <v>0</v>
      </c>
      <c r="M16" s="37">
        <f>G16*$M$14/100</f>
        <v>0</v>
      </c>
      <c r="N16" s="37">
        <f>L16+M16</f>
        <v>0</v>
      </c>
      <c r="O16" s="37">
        <f t="shared" si="2"/>
        <v>0</v>
      </c>
      <c r="P16" s="37">
        <f>('% de cotización'!$B$3+'% de cotización'!$C$3)*'Costes salariales'!G16/100</f>
        <v>0</v>
      </c>
      <c r="Q16" s="37">
        <f>('% de cotización'!$B$15+'% de cotización'!$C$15)*'Costes salariales'!G16/100</f>
        <v>0</v>
      </c>
      <c r="R16" s="37">
        <f>('% de cotización'!$B$16+'% de cotización'!$C$16)*'Costes salariales'!G16/100</f>
        <v>0</v>
      </c>
      <c r="S16" s="37">
        <f>(('% de cotización'!$B$7+'% de cotización'!$C$7)+('% de cotización'!$B$10+'% de cotización'!$C$10)+('% de cotización'!$B$12+'% de cotización'!$C$12))*'Costes salariales'!G16/100</f>
        <v>0</v>
      </c>
      <c r="T16" s="37">
        <f>J16-L16</f>
        <v>0</v>
      </c>
      <c r="U16" s="37">
        <f>(B16+D16)*C16/100</f>
        <v>0</v>
      </c>
      <c r="V16" s="37">
        <f>B16+D16-M16-U16</f>
        <v>0</v>
      </c>
      <c r="W16" s="37">
        <f>((B16)*E16/12)+L16+D16</f>
        <v>0</v>
      </c>
      <c r="X16" s="37">
        <f>F16*(B16)*E16/12</f>
        <v>0</v>
      </c>
      <c r="Y16" s="37">
        <f>F16*D16</f>
        <v>0</v>
      </c>
      <c r="Z16" s="37">
        <f>L16*F16</f>
        <v>0</v>
      </c>
      <c r="AA16" s="37">
        <f>F16*U16*E16/12</f>
        <v>0</v>
      </c>
      <c r="AB16" s="37">
        <f>V16*F16+((B16+D16)-U16)*((E16*F16/12)-F16)</f>
        <v>0</v>
      </c>
      <c r="AC16" s="37">
        <f>W16*F16</f>
        <v>0</v>
      </c>
      <c r="AD16" s="23"/>
    </row>
    <row r="17" spans="1:30" ht="12.75" hidden="1">
      <c r="A17" s="14" t="s">
        <v>41</v>
      </c>
      <c r="B17" s="36"/>
      <c r="C17" s="2"/>
      <c r="D17" s="36"/>
      <c r="E17" s="1"/>
      <c r="F17" s="2"/>
      <c r="G17" s="37">
        <f>B17*E17/12</f>
        <v>0</v>
      </c>
      <c r="H17" s="37">
        <f>(B17+D17)*F17*E17/12</f>
        <v>0</v>
      </c>
      <c r="I17" s="37">
        <f>M17*F17</f>
        <v>0</v>
      </c>
      <c r="J17" s="37">
        <f>G17*$J$6/100</f>
        <v>0</v>
      </c>
      <c r="K17" s="36"/>
      <c r="L17" s="37">
        <f>J17-G17*'% de cotización'!$B$3*K17/10000</f>
        <v>0</v>
      </c>
      <c r="M17" s="37">
        <f>G17*$M$14/100</f>
        <v>0</v>
      </c>
      <c r="N17" s="37">
        <f>L17+M17</f>
        <v>0</v>
      </c>
      <c r="O17" s="37">
        <f t="shared" si="2"/>
        <v>0</v>
      </c>
      <c r="P17" s="37">
        <f>('% de cotización'!$B$3+'% de cotización'!$C$3)*'Costes salariales'!G17/100</f>
        <v>0</v>
      </c>
      <c r="Q17" s="37">
        <f>('% de cotización'!$B$15+'% de cotización'!$C$15)*'Costes salariales'!G17/100</f>
        <v>0</v>
      </c>
      <c r="R17" s="37">
        <f>('% de cotización'!$B$16+'% de cotización'!$C$16)*'Costes salariales'!G17/100</f>
        <v>0</v>
      </c>
      <c r="S17" s="37">
        <f>(('% de cotización'!$B$7+'% de cotización'!$C$7)+('% de cotización'!$B$10+'% de cotización'!$C$10)+('% de cotización'!$B$12+'% de cotización'!$C$12))*'Costes salariales'!G17/100</f>
        <v>0</v>
      </c>
      <c r="T17" s="37">
        <f>J17-L17</f>
        <v>0</v>
      </c>
      <c r="U17" s="37">
        <f>(B17+D17)*C17/100</f>
        <v>0</v>
      </c>
      <c r="V17" s="37">
        <f>B17+D17-M17-U17</f>
        <v>0</v>
      </c>
      <c r="W17" s="37">
        <f>((B17)*E17/12)+L17+D17</f>
        <v>0</v>
      </c>
      <c r="X17" s="37">
        <f>F17*(B17)*E17/12</f>
        <v>0</v>
      </c>
      <c r="Y17" s="37">
        <f>F17*D17</f>
        <v>0</v>
      </c>
      <c r="Z17" s="37">
        <f>L17*F17</f>
        <v>0</v>
      </c>
      <c r="AA17" s="37">
        <f>F17*U17*E17/12</f>
        <v>0</v>
      </c>
      <c r="AB17" s="37">
        <f>V17*F17+((B17+D17)-U17)*((E17*F17/12)-F17)</f>
        <v>0</v>
      </c>
      <c r="AC17" s="37">
        <f>W17*F17</f>
        <v>0</v>
      </c>
      <c r="AD17" s="23"/>
    </row>
    <row r="18" spans="1:30" ht="12.75" hidden="1">
      <c r="A18" s="14" t="s">
        <v>42</v>
      </c>
      <c r="B18" s="36"/>
      <c r="C18" s="2"/>
      <c r="D18" s="36"/>
      <c r="E18" s="1"/>
      <c r="F18" s="2"/>
      <c r="G18" s="37">
        <f>B18*E18/12</f>
        <v>0</v>
      </c>
      <c r="H18" s="37">
        <f>(B18+D18)*F18*E18/12</f>
        <v>0</v>
      </c>
      <c r="I18" s="37">
        <f>M18*F18</f>
        <v>0</v>
      </c>
      <c r="J18" s="37">
        <f>G18*$J$6/100</f>
        <v>0</v>
      </c>
      <c r="K18" s="36"/>
      <c r="L18" s="37">
        <f>J18-G18*'% de cotización'!$B$3*K18/10000</f>
        <v>0</v>
      </c>
      <c r="M18" s="37">
        <f>G18*$M$14/100</f>
        <v>0</v>
      </c>
      <c r="N18" s="37">
        <f>L18+M18</f>
        <v>0</v>
      </c>
      <c r="O18" s="37">
        <f t="shared" si="2"/>
        <v>0</v>
      </c>
      <c r="P18" s="37">
        <f>('% de cotización'!$B$3+'% de cotización'!$C$3)*'Costes salariales'!G18/100</f>
        <v>0</v>
      </c>
      <c r="Q18" s="37">
        <f>('% de cotización'!$B$15+'% de cotización'!$C$15)*'Costes salariales'!G18/100</f>
        <v>0</v>
      </c>
      <c r="R18" s="37">
        <f>('% de cotización'!$B$16+'% de cotización'!$C$16)*'Costes salariales'!G18/100</f>
        <v>0</v>
      </c>
      <c r="S18" s="37">
        <f>(('% de cotización'!$B$7+'% de cotización'!$C$7)+('% de cotización'!$B$10+'% de cotización'!$C$10)+('% de cotización'!$B$12+'% de cotización'!$C$12))*'Costes salariales'!G18/100</f>
        <v>0</v>
      </c>
      <c r="T18" s="37">
        <f>J18-L18</f>
        <v>0</v>
      </c>
      <c r="U18" s="37">
        <f>(B18+D18)*C18/100</f>
        <v>0</v>
      </c>
      <c r="V18" s="37">
        <f>B18+D18-M18-U18</f>
        <v>0</v>
      </c>
      <c r="W18" s="37">
        <f>((B18)*E18/12)+L18+D18</f>
        <v>0</v>
      </c>
      <c r="X18" s="37">
        <f>F18*(B18)*E18/12</f>
        <v>0</v>
      </c>
      <c r="Y18" s="37">
        <f>F18*D18</f>
        <v>0</v>
      </c>
      <c r="Z18" s="37">
        <f>L18*F18</f>
        <v>0</v>
      </c>
      <c r="AA18" s="37">
        <f>F18*U18*E18/12</f>
        <v>0</v>
      </c>
      <c r="AB18" s="37">
        <f>V18*F18+((B18+D18)-U18)*((E18*F18/12)-F18)</f>
        <v>0</v>
      </c>
      <c r="AC18" s="37">
        <f>W18*F18</f>
        <v>0</v>
      </c>
      <c r="AD18" s="23"/>
    </row>
    <row r="19" spans="1:30" ht="12.75" hidden="1">
      <c r="A19" s="14" t="s">
        <v>43</v>
      </c>
      <c r="B19" s="36"/>
      <c r="C19" s="2"/>
      <c r="D19" s="36"/>
      <c r="E19" s="1"/>
      <c r="F19" s="2"/>
      <c r="G19" s="37">
        <f>B19*E19/12</f>
        <v>0</v>
      </c>
      <c r="H19" s="37">
        <f>(B19+D19)*F19*E19/12</f>
        <v>0</v>
      </c>
      <c r="I19" s="37">
        <f>M19*F19</f>
        <v>0</v>
      </c>
      <c r="J19" s="37">
        <f>G19*$J$6/100</f>
        <v>0</v>
      </c>
      <c r="K19" s="36"/>
      <c r="L19" s="37">
        <f>J19-G19*'% de cotización'!$B$3*K19/10000</f>
        <v>0</v>
      </c>
      <c r="M19" s="37">
        <f>G19*$M$14/100</f>
        <v>0</v>
      </c>
      <c r="N19" s="37">
        <f>L19+M19</f>
        <v>0</v>
      </c>
      <c r="O19" s="37">
        <f t="shared" si="2"/>
        <v>0</v>
      </c>
      <c r="P19" s="37">
        <f>('% de cotización'!$B$3+'% de cotización'!$C$3)*'Costes salariales'!G19/100</f>
        <v>0</v>
      </c>
      <c r="Q19" s="37">
        <f>('% de cotización'!$B$15+'% de cotización'!$C$15)*'Costes salariales'!G19/100</f>
        <v>0</v>
      </c>
      <c r="R19" s="37">
        <f>('% de cotización'!$B$16+'% de cotización'!$C$16)*'Costes salariales'!G19/100</f>
        <v>0</v>
      </c>
      <c r="S19" s="37">
        <f>(('% de cotización'!$B$7+'% de cotización'!$C$7)+('% de cotización'!$B$10+'% de cotización'!$C$10)+('% de cotización'!$B$12+'% de cotización'!$C$12))*'Costes salariales'!G19/100</f>
        <v>0</v>
      </c>
      <c r="T19" s="37">
        <f>J19-L19</f>
        <v>0</v>
      </c>
      <c r="U19" s="37">
        <f>(B19+D19)*C19/100</f>
        <v>0</v>
      </c>
      <c r="V19" s="37">
        <f>B19+D19-M19-U19</f>
        <v>0</v>
      </c>
      <c r="W19" s="37">
        <f>((B19)*E19/12)+L19+D19</f>
        <v>0</v>
      </c>
      <c r="X19" s="37">
        <f>F19*(B19)*E19/12</f>
        <v>0</v>
      </c>
      <c r="Y19" s="37">
        <f>F19*D19</f>
        <v>0</v>
      </c>
      <c r="Z19" s="37">
        <f>L19*F19</f>
        <v>0</v>
      </c>
      <c r="AA19" s="37">
        <f>F19*U19*E19/12</f>
        <v>0</v>
      </c>
      <c r="AB19" s="37">
        <f>V19*F19+((B19+D19)-U19)*((E19*F19/12)-F19)</f>
        <v>0</v>
      </c>
      <c r="AC19" s="37">
        <f>W19*F19</f>
        <v>0</v>
      </c>
      <c r="AD19" s="23"/>
    </row>
    <row r="20" spans="1:30" ht="12.75" hidden="1">
      <c r="A20" s="24" t="s">
        <v>23</v>
      </c>
      <c r="B20" s="37">
        <f>SUM(B15:B19)</f>
        <v>0</v>
      </c>
      <c r="C20" s="22"/>
      <c r="D20" s="37"/>
      <c r="E20" s="22"/>
      <c r="F20" s="22"/>
      <c r="G20" s="37">
        <f>SUM(G15:G19)</f>
        <v>0</v>
      </c>
      <c r="H20" s="37"/>
      <c r="I20" s="37"/>
      <c r="J20" s="37">
        <f>SUM(J15:J19)</f>
        <v>0</v>
      </c>
      <c r="K20" s="37">
        <f>SUM(K15:K19)</f>
        <v>0</v>
      </c>
      <c r="L20" s="37">
        <f>SUM(L15:L19)</f>
        <v>0</v>
      </c>
      <c r="M20" s="37">
        <f>SUM(M15:M19)</f>
        <v>0</v>
      </c>
      <c r="N20" s="37">
        <f>SUM(N15:N19)</f>
        <v>0</v>
      </c>
      <c r="O20" s="37">
        <f t="shared" si="2"/>
        <v>0</v>
      </c>
      <c r="P20" s="37">
        <f>SUM(P15:P19)</f>
        <v>0</v>
      </c>
      <c r="Q20" s="37">
        <f>SUM(Q15:Q19)</f>
        <v>0</v>
      </c>
      <c r="R20" s="37">
        <f>SUM(R15:R19)</f>
        <v>0</v>
      </c>
      <c r="S20" s="37">
        <f>SUM(S15:S19)</f>
        <v>0</v>
      </c>
      <c r="T20" s="37">
        <f>SUM(T15:T19)</f>
        <v>0</v>
      </c>
      <c r="U20" s="37">
        <f aca="true" t="shared" si="3" ref="U20:AC20">SUM(U15:U19)</f>
        <v>0</v>
      </c>
      <c r="V20" s="37">
        <f t="shared" si="3"/>
        <v>0</v>
      </c>
      <c r="W20" s="37">
        <f t="shared" si="3"/>
        <v>0</v>
      </c>
      <c r="X20" s="37">
        <f t="shared" si="3"/>
        <v>0</v>
      </c>
      <c r="Y20" s="37">
        <f t="shared" si="3"/>
        <v>0</v>
      </c>
      <c r="Z20" s="37">
        <f t="shared" si="3"/>
        <v>0</v>
      </c>
      <c r="AA20" s="37">
        <f t="shared" si="3"/>
        <v>0</v>
      </c>
      <c r="AB20" s="37">
        <f t="shared" si="3"/>
        <v>0</v>
      </c>
      <c r="AC20" s="37">
        <f t="shared" si="3"/>
        <v>0</v>
      </c>
      <c r="AD20" s="25"/>
    </row>
    <row r="21" spans="1:30" ht="12.75" hidden="1">
      <c r="A21" s="25"/>
      <c r="B21" s="38"/>
      <c r="C21" s="25"/>
      <c r="D21" s="38"/>
      <c r="E21" s="25"/>
      <c r="F21" s="2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25"/>
    </row>
    <row r="22" spans="1:30" ht="12.75" hidden="1">
      <c r="A22" s="21" t="s">
        <v>22</v>
      </c>
      <c r="B22" s="69" t="s">
        <v>28</v>
      </c>
      <c r="C22" s="69"/>
      <c r="D22" s="69"/>
      <c r="E22" s="69"/>
      <c r="F22" s="69"/>
      <c r="G22" s="30"/>
      <c r="H22" s="30"/>
      <c r="I22" s="30"/>
      <c r="J22" s="42">
        <f>'% de cotización'!B21</f>
        <v>33.290000000000006</v>
      </c>
      <c r="K22" s="43"/>
      <c r="L22" s="43"/>
      <c r="M22" s="42">
        <f>'% de cotización'!C21</f>
        <v>6.399999999999999</v>
      </c>
      <c r="N22" s="42"/>
      <c r="O22" s="42"/>
      <c r="P22" s="42"/>
      <c r="Q22" s="42"/>
      <c r="R22" s="42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21"/>
    </row>
    <row r="23" spans="1:30" ht="12.75" hidden="1">
      <c r="A23" s="15" t="s">
        <v>44</v>
      </c>
      <c r="B23" s="36"/>
      <c r="C23" s="2"/>
      <c r="D23" s="36"/>
      <c r="E23" s="1"/>
      <c r="F23" s="2"/>
      <c r="G23" s="37">
        <f>B23*E23/12</f>
        <v>0</v>
      </c>
      <c r="H23" s="37">
        <f>(B23+D23)*F23*E23/12</f>
        <v>0</v>
      </c>
      <c r="I23" s="37">
        <f>M23*F23</f>
        <v>0</v>
      </c>
      <c r="J23" s="37">
        <f>G23*$J$6/100</f>
        <v>0</v>
      </c>
      <c r="K23" s="36"/>
      <c r="L23" s="37">
        <f>J23-G23*'% de cotización'!$B$3*K23/10000</f>
        <v>0</v>
      </c>
      <c r="M23" s="37">
        <f>G23*$M$22/100</f>
        <v>0</v>
      </c>
      <c r="N23" s="37">
        <f>L23+M23</f>
        <v>0</v>
      </c>
      <c r="O23" s="37">
        <f aca="true" t="shared" si="4" ref="O23:O28">SUM(P23:S23)-T23</f>
        <v>0</v>
      </c>
      <c r="P23" s="37">
        <f>('% de cotización'!$B$3+'% de cotización'!$C$3)*'Costes salariales'!G23/100</f>
        <v>0</v>
      </c>
      <c r="Q23" s="37">
        <f>('% de cotización'!$B$15+'% de cotización'!$C$15)*'Costes salariales'!G23/100</f>
        <v>0</v>
      </c>
      <c r="R23" s="37">
        <f>('% de cotización'!$B$16+'% de cotización'!$C$16)*'Costes salariales'!G23/100</f>
        <v>0</v>
      </c>
      <c r="S23" s="37">
        <f>(('% de cotización'!$B$8+'% de cotización'!$C$8)+('% de cotización'!$B$10+'% de cotización'!$C$10)+('% de cotización'!$B$12+'% de cotización'!$C$12))*'Costes salariales'!G23/100</f>
        <v>0</v>
      </c>
      <c r="T23" s="37">
        <f>J23-L23</f>
        <v>0</v>
      </c>
      <c r="U23" s="37">
        <f>(B23+D23)*C23/100</f>
        <v>0</v>
      </c>
      <c r="V23" s="37">
        <f>B23+D23-M23-U23</f>
        <v>0</v>
      </c>
      <c r="W23" s="37">
        <f>((B23)*E23/12)+L23+D23</f>
        <v>0</v>
      </c>
      <c r="X23" s="37">
        <f>F23*(B23)*E23/12</f>
        <v>0</v>
      </c>
      <c r="Y23" s="37">
        <f>F23*D23</f>
        <v>0</v>
      </c>
      <c r="Z23" s="37">
        <f>L23*F23</f>
        <v>0</v>
      </c>
      <c r="AA23" s="37">
        <f>F23*U23*E23/12</f>
        <v>0</v>
      </c>
      <c r="AB23" s="37">
        <f>V23*F23+((B23+D23)-U23)*((E23*F23/12)-F23)</f>
        <v>0</v>
      </c>
      <c r="AC23" s="37">
        <f>W23*F23</f>
        <v>0</v>
      </c>
      <c r="AD23" s="23"/>
    </row>
    <row r="24" spans="1:30" ht="12.75" hidden="1">
      <c r="A24" s="15" t="s">
        <v>45</v>
      </c>
      <c r="B24" s="36"/>
      <c r="C24" s="2"/>
      <c r="D24" s="36"/>
      <c r="E24" s="1"/>
      <c r="F24" s="2"/>
      <c r="G24" s="37">
        <f>B24*E24/12</f>
        <v>0</v>
      </c>
      <c r="H24" s="37">
        <f>(B24+D24)*F24*E24/12</f>
        <v>0</v>
      </c>
      <c r="I24" s="37">
        <f>M24*F24</f>
        <v>0</v>
      </c>
      <c r="J24" s="37">
        <f>G24*$J$6/100</f>
        <v>0</v>
      </c>
      <c r="K24" s="36"/>
      <c r="L24" s="37">
        <f>J24-G24*'% de cotización'!$B$3*K24/10000</f>
        <v>0</v>
      </c>
      <c r="M24" s="37">
        <f>G24*$M$22/100</f>
        <v>0</v>
      </c>
      <c r="N24" s="37">
        <f>L24+M24</f>
        <v>0</v>
      </c>
      <c r="O24" s="37">
        <f t="shared" si="4"/>
        <v>0</v>
      </c>
      <c r="P24" s="37">
        <f>('% de cotización'!$B$3+'% de cotización'!$C$3)*'Costes salariales'!G24/100</f>
        <v>0</v>
      </c>
      <c r="Q24" s="37">
        <f>('% de cotización'!$B$15+'% de cotización'!$C$15)*'Costes salariales'!G24/100</f>
        <v>0</v>
      </c>
      <c r="R24" s="37">
        <f>('% de cotización'!$B$16+'% de cotización'!$C$16)*'Costes salariales'!G24/100</f>
        <v>0</v>
      </c>
      <c r="S24" s="37">
        <f>(('% de cotización'!$B$8+'% de cotización'!$C$8)+('% de cotización'!$B$10+'% de cotización'!$C$10)+('% de cotización'!$B$12+'% de cotización'!$C$12))*'Costes salariales'!G24/100</f>
        <v>0</v>
      </c>
      <c r="T24" s="37">
        <f>J24-L24</f>
        <v>0</v>
      </c>
      <c r="U24" s="37">
        <f>(B24+D24)*C24/100</f>
        <v>0</v>
      </c>
      <c r="V24" s="37">
        <f>B24+D24-M24-U24</f>
        <v>0</v>
      </c>
      <c r="W24" s="37">
        <f>((B24)*E24/12)+L24+D24</f>
        <v>0</v>
      </c>
      <c r="X24" s="37">
        <f>F24*(B24)*E24/12</f>
        <v>0</v>
      </c>
      <c r="Y24" s="37">
        <f>F24*D24</f>
        <v>0</v>
      </c>
      <c r="Z24" s="37">
        <f>L24*F24</f>
        <v>0</v>
      </c>
      <c r="AA24" s="37">
        <f>F24*U24*E24/12</f>
        <v>0</v>
      </c>
      <c r="AB24" s="37">
        <f>V24*F24+((B24+D24)-U24)*((E24*F24/12)-F24)</f>
        <v>0</v>
      </c>
      <c r="AC24" s="37">
        <f>W24*F24</f>
        <v>0</v>
      </c>
      <c r="AD24" s="23"/>
    </row>
    <row r="25" spans="1:30" ht="12.75" hidden="1">
      <c r="A25" s="15" t="s">
        <v>46</v>
      </c>
      <c r="B25" s="36"/>
      <c r="C25" s="2"/>
      <c r="D25" s="36"/>
      <c r="E25" s="1"/>
      <c r="F25" s="2"/>
      <c r="G25" s="37">
        <f>B25*E25/12</f>
        <v>0</v>
      </c>
      <c r="H25" s="37">
        <f>(B25+D25)*F25*E25/12</f>
        <v>0</v>
      </c>
      <c r="I25" s="37">
        <f>M25*F25</f>
        <v>0</v>
      </c>
      <c r="J25" s="37">
        <f>G25*$J$6/100</f>
        <v>0</v>
      </c>
      <c r="K25" s="36"/>
      <c r="L25" s="37">
        <f>J25-G25*'% de cotización'!$B$3*K25/10000</f>
        <v>0</v>
      </c>
      <c r="M25" s="37">
        <f>G25*$M$22/100</f>
        <v>0</v>
      </c>
      <c r="N25" s="37">
        <f>L25+M25</f>
        <v>0</v>
      </c>
      <c r="O25" s="37">
        <f t="shared" si="4"/>
        <v>0</v>
      </c>
      <c r="P25" s="37">
        <f>('% de cotización'!$B$3+'% de cotización'!$C$3)*'Costes salariales'!G25/100</f>
        <v>0</v>
      </c>
      <c r="Q25" s="37">
        <f>('% de cotización'!$B$15+'% de cotización'!$C$15)*'Costes salariales'!G25/100</f>
        <v>0</v>
      </c>
      <c r="R25" s="37">
        <f>('% de cotización'!$B$16+'% de cotización'!$C$16)*'Costes salariales'!G25/100</f>
        <v>0</v>
      </c>
      <c r="S25" s="37">
        <f>(('% de cotización'!$B$8+'% de cotización'!$C$8)+('% de cotización'!$B$10+'% de cotización'!$C$10)+('% de cotización'!$B$12+'% de cotización'!$C$12))*'Costes salariales'!G25/100</f>
        <v>0</v>
      </c>
      <c r="T25" s="37">
        <f>J25-L25</f>
        <v>0</v>
      </c>
      <c r="U25" s="37">
        <f>(B25+D25)*C25/100</f>
        <v>0</v>
      </c>
      <c r="V25" s="37">
        <f>B25+D25-M25-U25</f>
        <v>0</v>
      </c>
      <c r="W25" s="37">
        <f>((B25)*E25/12)+L25+D25</f>
        <v>0</v>
      </c>
      <c r="X25" s="37">
        <f>F25*(B25)*E25/12</f>
        <v>0</v>
      </c>
      <c r="Y25" s="37">
        <f>F25*D25</f>
        <v>0</v>
      </c>
      <c r="Z25" s="37">
        <f>L25*F25</f>
        <v>0</v>
      </c>
      <c r="AA25" s="37">
        <f>F25*U25*E25/12</f>
        <v>0</v>
      </c>
      <c r="AB25" s="37">
        <f>V25*F25+((B25+D25)-U25)*((E25*F25/12)-F25)</f>
        <v>0</v>
      </c>
      <c r="AC25" s="37">
        <f>W25*F25</f>
        <v>0</v>
      </c>
      <c r="AD25" s="23"/>
    </row>
    <row r="26" spans="1:30" ht="12.75" hidden="1">
      <c r="A26" s="15" t="s">
        <v>47</v>
      </c>
      <c r="B26" s="36"/>
      <c r="C26" s="2"/>
      <c r="D26" s="36"/>
      <c r="E26" s="1"/>
      <c r="F26" s="2"/>
      <c r="G26" s="37">
        <f>B26*E26/12</f>
        <v>0</v>
      </c>
      <c r="H26" s="37">
        <f>(B26+D26)*F26*E26/12</f>
        <v>0</v>
      </c>
      <c r="I26" s="37">
        <f>M26*F26</f>
        <v>0</v>
      </c>
      <c r="J26" s="37">
        <f>G26*$J$6/100</f>
        <v>0</v>
      </c>
      <c r="K26" s="36"/>
      <c r="L26" s="37">
        <f>J26-G26*'% de cotización'!$B$3*K26/10000</f>
        <v>0</v>
      </c>
      <c r="M26" s="37">
        <f>G26*$M$22/100</f>
        <v>0</v>
      </c>
      <c r="N26" s="37">
        <f>L26+M26</f>
        <v>0</v>
      </c>
      <c r="O26" s="37">
        <f t="shared" si="4"/>
        <v>0</v>
      </c>
      <c r="P26" s="37">
        <f>('% de cotización'!$B$3+'% de cotización'!$C$3)*'Costes salariales'!G26/100</f>
        <v>0</v>
      </c>
      <c r="Q26" s="37">
        <f>('% de cotización'!$B$15+'% de cotización'!$C$15)*'Costes salariales'!G26/100</f>
        <v>0</v>
      </c>
      <c r="R26" s="37">
        <f>('% de cotización'!$B$16+'% de cotización'!$C$16)*'Costes salariales'!G26/100</f>
        <v>0</v>
      </c>
      <c r="S26" s="37">
        <f>(('% de cotización'!$B$8+'% de cotización'!$C$8)+('% de cotización'!$B$10+'% de cotización'!$C$10)+('% de cotización'!$B$12+'% de cotización'!$C$12))*'Costes salariales'!G26/100</f>
        <v>0</v>
      </c>
      <c r="T26" s="37">
        <f>J26-L26</f>
        <v>0</v>
      </c>
      <c r="U26" s="37">
        <f>(B26+D26)*C26/100</f>
        <v>0</v>
      </c>
      <c r="V26" s="37">
        <f>B26+D26-M26-U26</f>
        <v>0</v>
      </c>
      <c r="W26" s="37">
        <f>((B26)*E26/12)+L26+D26</f>
        <v>0</v>
      </c>
      <c r="X26" s="37">
        <f>F26*(B26)*E26/12</f>
        <v>0</v>
      </c>
      <c r="Y26" s="37">
        <f>F26*D26</f>
        <v>0</v>
      </c>
      <c r="Z26" s="37">
        <f>L26*F26</f>
        <v>0</v>
      </c>
      <c r="AA26" s="37">
        <f>F26*U26*E26/12</f>
        <v>0</v>
      </c>
      <c r="AB26" s="37">
        <f>V26*F26+((B26+D26)-U26)*((E26*F26/12)-F26)</f>
        <v>0</v>
      </c>
      <c r="AC26" s="37">
        <f>W26*F26</f>
        <v>0</v>
      </c>
      <c r="AD26" s="23"/>
    </row>
    <row r="27" spans="1:30" ht="12.75" hidden="1">
      <c r="A27" s="15" t="s">
        <v>48</v>
      </c>
      <c r="B27" s="36"/>
      <c r="C27" s="2"/>
      <c r="D27" s="36"/>
      <c r="E27" s="1"/>
      <c r="F27" s="2"/>
      <c r="G27" s="37">
        <f>B27*E27/12</f>
        <v>0</v>
      </c>
      <c r="H27" s="37">
        <f>(B27+D27)*F27*E27/12</f>
        <v>0</v>
      </c>
      <c r="I27" s="37">
        <f>M27*F27</f>
        <v>0</v>
      </c>
      <c r="J27" s="37">
        <f>G27*$J$6/100</f>
        <v>0</v>
      </c>
      <c r="K27" s="36"/>
      <c r="L27" s="37">
        <f>J27-G27*'% de cotización'!$B$3*K27/10000</f>
        <v>0</v>
      </c>
      <c r="M27" s="37">
        <f>G27*$M$22/100</f>
        <v>0</v>
      </c>
      <c r="N27" s="37">
        <f>L27+M27</f>
        <v>0</v>
      </c>
      <c r="O27" s="37">
        <f t="shared" si="4"/>
        <v>0</v>
      </c>
      <c r="P27" s="37">
        <f>('% de cotización'!$B$3+'% de cotización'!$C$3)*'Costes salariales'!G27/100</f>
        <v>0</v>
      </c>
      <c r="Q27" s="37">
        <f>('% de cotización'!$B$15+'% de cotización'!$C$15)*'Costes salariales'!G27/100</f>
        <v>0</v>
      </c>
      <c r="R27" s="37">
        <f>('% de cotización'!$B$16+'% de cotización'!$C$16)*'Costes salariales'!G27/100</f>
        <v>0</v>
      </c>
      <c r="S27" s="37">
        <f>(('% de cotización'!$B$8+'% de cotización'!$C$8)+('% de cotización'!$B$10+'% de cotización'!$C$10)+('% de cotización'!$B$12+'% de cotización'!$C$12))*'Costes salariales'!G27/100</f>
        <v>0</v>
      </c>
      <c r="T27" s="37">
        <f>J27-L27</f>
        <v>0</v>
      </c>
      <c r="U27" s="37">
        <f>(B27+D27)*C27/100</f>
        <v>0</v>
      </c>
      <c r="V27" s="37">
        <f>B27+D27-M27-U27</f>
        <v>0</v>
      </c>
      <c r="W27" s="37">
        <f>((B27)*E27/12)+L27+D27</f>
        <v>0</v>
      </c>
      <c r="X27" s="37">
        <f>F27*(B27)*E27/12</f>
        <v>0</v>
      </c>
      <c r="Y27" s="37">
        <f>F27*D27</f>
        <v>0</v>
      </c>
      <c r="Z27" s="37">
        <f>L27*F27</f>
        <v>0</v>
      </c>
      <c r="AA27" s="37">
        <f>F27*U27*E27/12</f>
        <v>0</v>
      </c>
      <c r="AB27" s="37">
        <f>V27*F27+((B27+D27)-U27)*((E27*F27/12)-F27)</f>
        <v>0</v>
      </c>
      <c r="AC27" s="37">
        <f>W27*F27</f>
        <v>0</v>
      </c>
      <c r="AD27" s="23"/>
    </row>
    <row r="28" spans="1:30" ht="12.75" hidden="1">
      <c r="A28" s="24" t="s">
        <v>23</v>
      </c>
      <c r="B28" s="37">
        <f>SUM(B23:B27)</f>
        <v>0</v>
      </c>
      <c r="C28" s="22"/>
      <c r="D28" s="37"/>
      <c r="E28" s="22"/>
      <c r="F28" s="22"/>
      <c r="G28" s="37">
        <f>SUM(G23:G27)</f>
        <v>0</v>
      </c>
      <c r="H28" s="37"/>
      <c r="I28" s="37"/>
      <c r="J28" s="37">
        <f aca="true" t="shared" si="5" ref="J28:AC28">SUM(J23:J27)</f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>SUM(N23:N27)</f>
        <v>0</v>
      </c>
      <c r="O28" s="37">
        <f t="shared" si="4"/>
        <v>0</v>
      </c>
      <c r="P28" s="37">
        <f>SUM(P23:P27)</f>
        <v>0</v>
      </c>
      <c r="Q28" s="37">
        <f>SUM(Q23:Q27)</f>
        <v>0</v>
      </c>
      <c r="R28" s="37">
        <f>SUM(R23:R27)</f>
        <v>0</v>
      </c>
      <c r="S28" s="37">
        <f>SUM(S23:S27)</f>
        <v>0</v>
      </c>
      <c r="T28" s="37">
        <f>SUM(T23:T27)</f>
        <v>0</v>
      </c>
      <c r="U28" s="37">
        <f t="shared" si="5"/>
        <v>0</v>
      </c>
      <c r="V28" s="37">
        <f t="shared" si="5"/>
        <v>0</v>
      </c>
      <c r="W28" s="37">
        <f t="shared" si="5"/>
        <v>0</v>
      </c>
      <c r="X28" s="37">
        <f t="shared" si="5"/>
        <v>0</v>
      </c>
      <c r="Y28" s="37">
        <f t="shared" si="5"/>
        <v>0</v>
      </c>
      <c r="Z28" s="37">
        <f t="shared" si="5"/>
        <v>0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25"/>
    </row>
    <row r="29" spans="1:30" ht="12.75" hidden="1">
      <c r="A29" s="25"/>
      <c r="B29" s="38"/>
      <c r="C29" s="25"/>
      <c r="D29" s="38"/>
      <c r="E29" s="25"/>
      <c r="F29" s="2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25"/>
    </row>
    <row r="30" spans="1:30" ht="12.75" hidden="1">
      <c r="A30" s="21" t="s">
        <v>22</v>
      </c>
      <c r="B30" s="70" t="s">
        <v>29</v>
      </c>
      <c r="C30" s="70"/>
      <c r="D30" s="70"/>
      <c r="E30" s="70"/>
      <c r="F30" s="70"/>
      <c r="G30" s="29"/>
      <c r="H30" s="29"/>
      <c r="I30" s="29"/>
      <c r="J30" s="42">
        <f>3969+546+304+145</f>
        <v>4964</v>
      </c>
      <c r="K30" s="43"/>
      <c r="L30" s="43"/>
      <c r="M30" s="42">
        <f>791+23</f>
        <v>814</v>
      </c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21"/>
    </row>
    <row r="31" spans="1:30" ht="12.75" hidden="1">
      <c r="A31" s="17" t="s">
        <v>49</v>
      </c>
      <c r="B31" s="36"/>
      <c r="C31" s="2"/>
      <c r="D31" s="36"/>
      <c r="E31" s="1"/>
      <c r="F31" s="2"/>
      <c r="G31" s="37"/>
      <c r="H31" s="37">
        <f>(B31+D31)*F31*E31/12</f>
        <v>0</v>
      </c>
      <c r="I31" s="37">
        <f>M31*F31</f>
        <v>0</v>
      </c>
      <c r="J31" s="37">
        <f>IF(B31&gt;0,$J$30,0)</f>
        <v>0</v>
      </c>
      <c r="K31" s="36"/>
      <c r="L31" s="37">
        <f>J31-G31*'% de cotización'!$B$3*K31/10000</f>
        <v>0</v>
      </c>
      <c r="M31" s="37">
        <f>IF(B31&gt;0,$M$30,0)</f>
        <v>0</v>
      </c>
      <c r="N31" s="37">
        <f>L31+M31</f>
        <v>0</v>
      </c>
      <c r="O31" s="37"/>
      <c r="P31" s="37"/>
      <c r="Q31" s="37"/>
      <c r="R31" s="37"/>
      <c r="S31" s="37"/>
      <c r="T31" s="37"/>
      <c r="U31" s="37">
        <f>(B31+D31)*C31/100</f>
        <v>0</v>
      </c>
      <c r="V31" s="37">
        <f>B31+D31-M31-U31</f>
        <v>0</v>
      </c>
      <c r="W31" s="37">
        <f>((B31)*E31/12)+L31+D31</f>
        <v>0</v>
      </c>
      <c r="X31" s="37">
        <f>F31*(B31)*E31/12</f>
        <v>0</v>
      </c>
      <c r="Y31" s="37">
        <f>F31*D31</f>
        <v>0</v>
      </c>
      <c r="Z31" s="37">
        <f>L31*F31</f>
        <v>0</v>
      </c>
      <c r="AA31" s="37">
        <f>F31*U31*E31/12</f>
        <v>0</v>
      </c>
      <c r="AB31" s="37">
        <f>V31*F31+((B31+D31)-U31)*((E31*F31/12)-F31)</f>
        <v>0</v>
      </c>
      <c r="AC31" s="37">
        <f>W31*F31</f>
        <v>0</v>
      </c>
      <c r="AD31" s="23"/>
    </row>
    <row r="32" spans="1:30" ht="12.75" hidden="1">
      <c r="A32" s="17" t="s">
        <v>50</v>
      </c>
      <c r="B32" s="36"/>
      <c r="C32" s="2"/>
      <c r="D32" s="36"/>
      <c r="E32" s="1"/>
      <c r="F32" s="2"/>
      <c r="G32" s="37"/>
      <c r="H32" s="37">
        <f>(B32+D32)*F32*E32/12</f>
        <v>0</v>
      </c>
      <c r="I32" s="37">
        <f>M32*F32</f>
        <v>0</v>
      </c>
      <c r="J32" s="37">
        <f>IF(B32&gt;0,$J$30,0)</f>
        <v>0</v>
      </c>
      <c r="K32" s="36"/>
      <c r="L32" s="37">
        <f>J32-G32*'% de cotización'!$B$3*K32/10000</f>
        <v>0</v>
      </c>
      <c r="M32" s="37">
        <f>IF(B32&gt;0,$M$30,0)</f>
        <v>0</v>
      </c>
      <c r="N32" s="37">
        <f>L32+M32</f>
        <v>0</v>
      </c>
      <c r="O32" s="37"/>
      <c r="P32" s="37"/>
      <c r="Q32" s="37"/>
      <c r="R32" s="37"/>
      <c r="S32" s="37"/>
      <c r="T32" s="37"/>
      <c r="U32" s="37">
        <f>(B32+D32)*C32/100</f>
        <v>0</v>
      </c>
      <c r="V32" s="37">
        <f>B32+D32-M32-U32</f>
        <v>0</v>
      </c>
      <c r="W32" s="37">
        <f>((B32)*E32/12)+L32+D32</f>
        <v>0</v>
      </c>
      <c r="X32" s="37">
        <f>F32*(B32)*E32/12</f>
        <v>0</v>
      </c>
      <c r="Y32" s="37">
        <f>F32*D32</f>
        <v>0</v>
      </c>
      <c r="Z32" s="37">
        <f>L32*F32</f>
        <v>0</v>
      </c>
      <c r="AA32" s="37">
        <f>F32*U32*E32/12</f>
        <v>0</v>
      </c>
      <c r="AB32" s="37">
        <f>V32*F32+((B32+D32)-U32)*((E32*F32/12)-F32)</f>
        <v>0</v>
      </c>
      <c r="AC32" s="37">
        <f>W32*F32</f>
        <v>0</v>
      </c>
      <c r="AD32" s="23"/>
    </row>
    <row r="33" spans="1:30" ht="12.75" hidden="1">
      <c r="A33" s="17" t="s">
        <v>51</v>
      </c>
      <c r="B33" s="36"/>
      <c r="C33" s="2"/>
      <c r="D33" s="36"/>
      <c r="E33" s="1"/>
      <c r="F33" s="2"/>
      <c r="G33" s="37"/>
      <c r="H33" s="37">
        <f>(B33+D33)*F33*E33/12</f>
        <v>0</v>
      </c>
      <c r="I33" s="37">
        <f>M33*F33</f>
        <v>0</v>
      </c>
      <c r="J33" s="37">
        <f>IF(B33&gt;0,$J$30,0)</f>
        <v>0</v>
      </c>
      <c r="K33" s="36"/>
      <c r="L33" s="37">
        <f>J33-G33*'% de cotización'!$B$3*K33/10000</f>
        <v>0</v>
      </c>
      <c r="M33" s="37">
        <f>IF(B33&gt;0,$M$30,0)</f>
        <v>0</v>
      </c>
      <c r="N33" s="37">
        <f>L33+M33</f>
        <v>0</v>
      </c>
      <c r="O33" s="37"/>
      <c r="P33" s="37"/>
      <c r="Q33" s="37"/>
      <c r="R33" s="37"/>
      <c r="S33" s="37"/>
      <c r="T33" s="37"/>
      <c r="U33" s="37">
        <f>(B33+D33)*C33/100</f>
        <v>0</v>
      </c>
      <c r="V33" s="37">
        <f>B33+D33-M33-U33</f>
        <v>0</v>
      </c>
      <c r="W33" s="37">
        <f>((B33)*E33/12)+L33+D33</f>
        <v>0</v>
      </c>
      <c r="X33" s="37">
        <f>F33*(B33)*E33/12</f>
        <v>0</v>
      </c>
      <c r="Y33" s="37">
        <f>F33*D33</f>
        <v>0</v>
      </c>
      <c r="Z33" s="37">
        <f>L33*F33</f>
        <v>0</v>
      </c>
      <c r="AA33" s="37">
        <f>F33*U33*E33/12</f>
        <v>0</v>
      </c>
      <c r="AB33" s="37">
        <f>V33*F33+((B33+D33)-U33)*((E33*F33/12)-F33)</f>
        <v>0</v>
      </c>
      <c r="AC33" s="37">
        <f>W33*F33</f>
        <v>0</v>
      </c>
      <c r="AD33" s="23"/>
    </row>
    <row r="34" spans="1:30" ht="12.75" hidden="1">
      <c r="A34" s="17" t="s">
        <v>52</v>
      </c>
      <c r="B34" s="36"/>
      <c r="C34" s="2"/>
      <c r="D34" s="36"/>
      <c r="E34" s="1"/>
      <c r="F34" s="2"/>
      <c r="G34" s="37"/>
      <c r="H34" s="37">
        <f>(B34+D34)*F34*E34/12</f>
        <v>0</v>
      </c>
      <c r="I34" s="37">
        <f>M34*F34</f>
        <v>0</v>
      </c>
      <c r="J34" s="37">
        <f>IF(B34&gt;0,$J$30,0)</f>
        <v>0</v>
      </c>
      <c r="K34" s="36"/>
      <c r="L34" s="37">
        <f>J34-G34*'% de cotización'!$B$3*K34/10000</f>
        <v>0</v>
      </c>
      <c r="M34" s="37">
        <f>IF(B34&gt;0,$M$30,0)</f>
        <v>0</v>
      </c>
      <c r="N34" s="37">
        <f>L34+M34</f>
        <v>0</v>
      </c>
      <c r="O34" s="37"/>
      <c r="P34" s="37"/>
      <c r="Q34" s="37"/>
      <c r="R34" s="37"/>
      <c r="S34" s="37"/>
      <c r="T34" s="37"/>
      <c r="U34" s="37">
        <f>(B34+D34)*C34/100</f>
        <v>0</v>
      </c>
      <c r="V34" s="37">
        <f>B34+D34-M34-U34</f>
        <v>0</v>
      </c>
      <c r="W34" s="37">
        <f>((B34)*E34/12)+L34+D34</f>
        <v>0</v>
      </c>
      <c r="X34" s="37">
        <f>F34*(B34)*E34/12</f>
        <v>0</v>
      </c>
      <c r="Y34" s="37">
        <f>F34*D34</f>
        <v>0</v>
      </c>
      <c r="Z34" s="37">
        <f>L34*F34</f>
        <v>0</v>
      </c>
      <c r="AA34" s="37">
        <f>F34*U34*E34/12</f>
        <v>0</v>
      </c>
      <c r="AB34" s="37">
        <f>V34*F34+((B34+D34)-U34)*((E34*F34/12)-F34)</f>
        <v>0</v>
      </c>
      <c r="AC34" s="37">
        <f>W34*F34</f>
        <v>0</v>
      </c>
      <c r="AD34" s="23"/>
    </row>
    <row r="35" spans="1:30" ht="12.75" hidden="1">
      <c r="A35" s="17" t="s">
        <v>53</v>
      </c>
      <c r="B35" s="36"/>
      <c r="C35" s="2"/>
      <c r="D35" s="36"/>
      <c r="E35" s="1"/>
      <c r="F35" s="2"/>
      <c r="G35" s="37"/>
      <c r="H35" s="37">
        <f>(B35+D35)*F35*E35/12</f>
        <v>0</v>
      </c>
      <c r="I35" s="37">
        <f>M35*F35</f>
        <v>0</v>
      </c>
      <c r="J35" s="37">
        <f>IF(B35&gt;0,$J$30,0)</f>
        <v>0</v>
      </c>
      <c r="K35" s="36"/>
      <c r="L35" s="37">
        <f>J35-G35*'% de cotización'!$B$3*K35/10000</f>
        <v>0</v>
      </c>
      <c r="M35" s="37">
        <f>IF(B35&gt;0,$M$30,0)</f>
        <v>0</v>
      </c>
      <c r="N35" s="37">
        <f>L35+M35</f>
        <v>0</v>
      </c>
      <c r="O35" s="37"/>
      <c r="P35" s="37"/>
      <c r="Q35" s="37"/>
      <c r="R35" s="37"/>
      <c r="S35" s="37"/>
      <c r="T35" s="37"/>
      <c r="U35" s="37">
        <f>(B35+D35)*C35/100</f>
        <v>0</v>
      </c>
      <c r="V35" s="37">
        <f>B35+D35-M35-U35</f>
        <v>0</v>
      </c>
      <c r="W35" s="37">
        <f>((B35)*E35/12)+L35+D35</f>
        <v>0</v>
      </c>
      <c r="X35" s="37">
        <f>F35*(B35)*E35/12</f>
        <v>0</v>
      </c>
      <c r="Y35" s="37">
        <f>F35*D35</f>
        <v>0</v>
      </c>
      <c r="Z35" s="37">
        <f>L35*F35</f>
        <v>0</v>
      </c>
      <c r="AA35" s="37">
        <f>F35*U35*E35/12</f>
        <v>0</v>
      </c>
      <c r="AB35" s="37">
        <f>V35*F35+((B35+D35)-U35)*((E35*F35/12)-F35)</f>
        <v>0</v>
      </c>
      <c r="AC35" s="37">
        <f>W35*F35</f>
        <v>0</v>
      </c>
      <c r="AD35" s="23"/>
    </row>
    <row r="36" spans="1:30" ht="12.75" hidden="1">
      <c r="A36" s="24" t="s">
        <v>23</v>
      </c>
      <c r="B36" s="37">
        <f>SUM(B31:B35)</f>
        <v>0</v>
      </c>
      <c r="C36" s="22"/>
      <c r="D36" s="37"/>
      <c r="E36" s="22"/>
      <c r="F36" s="22"/>
      <c r="G36" s="37"/>
      <c r="H36" s="37"/>
      <c r="I36" s="37"/>
      <c r="J36" s="37">
        <f aca="true" t="shared" si="6" ref="J36:AC36">SUM(J31:J35)</f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>SUM(N31:N35)</f>
        <v>0</v>
      </c>
      <c r="O36" s="37"/>
      <c r="P36" s="37"/>
      <c r="Q36" s="37"/>
      <c r="R36" s="37"/>
      <c r="S36" s="37"/>
      <c r="T36" s="37"/>
      <c r="U36" s="37">
        <f t="shared" si="6"/>
        <v>0</v>
      </c>
      <c r="V36" s="37">
        <f t="shared" si="6"/>
        <v>0</v>
      </c>
      <c r="W36" s="37">
        <f t="shared" si="6"/>
        <v>0</v>
      </c>
      <c r="X36" s="37">
        <f t="shared" si="6"/>
        <v>0</v>
      </c>
      <c r="Y36" s="37">
        <f t="shared" si="6"/>
        <v>0</v>
      </c>
      <c r="Z36" s="37">
        <f t="shared" si="6"/>
        <v>0</v>
      </c>
      <c r="AA36" s="37">
        <f t="shared" si="6"/>
        <v>0</v>
      </c>
      <c r="AB36" s="37">
        <f t="shared" si="6"/>
        <v>0</v>
      </c>
      <c r="AC36" s="37">
        <f t="shared" si="6"/>
        <v>0</v>
      </c>
      <c r="AD36" s="25"/>
    </row>
    <row r="37" spans="1:30" ht="12.75" hidden="1">
      <c r="A37" s="25"/>
      <c r="B37" s="38"/>
      <c r="C37" s="25"/>
      <c r="D37" s="38"/>
      <c r="E37" s="25"/>
      <c r="F37" s="2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25"/>
    </row>
    <row r="38" spans="1:30" ht="12.75" hidden="1">
      <c r="A38" s="21" t="s">
        <v>22</v>
      </c>
      <c r="B38" s="66" t="s">
        <v>30</v>
      </c>
      <c r="C38" s="66"/>
      <c r="D38" s="66"/>
      <c r="E38" s="66"/>
      <c r="F38" s="66"/>
      <c r="G38" s="33"/>
      <c r="H38" s="33"/>
      <c r="I38" s="33"/>
      <c r="J38" s="42">
        <f>3240+546+304+145</f>
        <v>4235</v>
      </c>
      <c r="K38" s="43"/>
      <c r="L38" s="43"/>
      <c r="M38" s="42">
        <f>645+23</f>
        <v>668</v>
      </c>
      <c r="N38" s="42"/>
      <c r="O38" s="42"/>
      <c r="P38" s="42"/>
      <c r="Q38" s="42"/>
      <c r="R38" s="42"/>
      <c r="S38" s="42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21"/>
    </row>
    <row r="39" spans="1:30" ht="12.75" hidden="1">
      <c r="A39" s="16" t="s">
        <v>54</v>
      </c>
      <c r="B39" s="36"/>
      <c r="C39" s="2"/>
      <c r="D39" s="36"/>
      <c r="E39" s="1"/>
      <c r="F39" s="2"/>
      <c r="G39" s="37"/>
      <c r="H39" s="37">
        <f>(B39+D39)*F39*E39/12</f>
        <v>0</v>
      </c>
      <c r="I39" s="37">
        <f>M39*F39</f>
        <v>0</v>
      </c>
      <c r="J39" s="37">
        <f>IF(B39&gt;0,$J$38,0)</f>
        <v>0</v>
      </c>
      <c r="K39" s="36"/>
      <c r="L39" s="37">
        <f>J39-G39*'% de cotización'!$B$3*K39/10000</f>
        <v>0</v>
      </c>
      <c r="M39" s="37">
        <f>IF(B39&gt;0,$M$38,0)</f>
        <v>0</v>
      </c>
      <c r="N39" s="37">
        <f>L39+M39</f>
        <v>0</v>
      </c>
      <c r="O39" s="37"/>
      <c r="P39" s="37"/>
      <c r="Q39" s="37"/>
      <c r="R39" s="37"/>
      <c r="S39" s="37"/>
      <c r="T39" s="37"/>
      <c r="U39" s="37">
        <f>(B39+D39)*C39/100</f>
        <v>0</v>
      </c>
      <c r="V39" s="37">
        <f>B39+D39-M39-U39</f>
        <v>0</v>
      </c>
      <c r="W39" s="37">
        <f>((B39)*E39/12)+L39+D39</f>
        <v>0</v>
      </c>
      <c r="X39" s="37">
        <f>F39*(B39)*E39/12</f>
        <v>0</v>
      </c>
      <c r="Y39" s="37">
        <f>F39*D39</f>
        <v>0</v>
      </c>
      <c r="Z39" s="37">
        <f>L39*F39</f>
        <v>0</v>
      </c>
      <c r="AA39" s="37">
        <f>F39*U39*E39/12</f>
        <v>0</v>
      </c>
      <c r="AB39" s="37">
        <f>V39*F39+((B39+D39)-U39)*((E39*F39/12)-F39)</f>
        <v>0</v>
      </c>
      <c r="AC39" s="37">
        <f>W39*F39</f>
        <v>0</v>
      </c>
      <c r="AD39" s="23"/>
    </row>
    <row r="40" spans="1:30" ht="12.75" hidden="1">
      <c r="A40" s="16" t="s">
        <v>55</v>
      </c>
      <c r="B40" s="36"/>
      <c r="C40" s="2"/>
      <c r="D40" s="36"/>
      <c r="E40" s="1"/>
      <c r="F40" s="2"/>
      <c r="G40" s="37"/>
      <c r="H40" s="37">
        <f>(B40+D40)*F40*E40/12</f>
        <v>0</v>
      </c>
      <c r="I40" s="37">
        <f>M40*F40</f>
        <v>0</v>
      </c>
      <c r="J40" s="37">
        <f>IF(B40&gt;0,$J$38,0)</f>
        <v>0</v>
      </c>
      <c r="K40" s="36"/>
      <c r="L40" s="37">
        <f>J40-G40*'% de cotización'!$B$3*K40/10000</f>
        <v>0</v>
      </c>
      <c r="M40" s="37">
        <f>IF(B40&gt;0,$M$38,0)</f>
        <v>0</v>
      </c>
      <c r="N40" s="37">
        <f>L40+M40</f>
        <v>0</v>
      </c>
      <c r="O40" s="37"/>
      <c r="P40" s="37"/>
      <c r="Q40" s="37"/>
      <c r="R40" s="37"/>
      <c r="S40" s="37"/>
      <c r="T40" s="37"/>
      <c r="U40" s="37">
        <f>(B40+D40)*C40/100</f>
        <v>0</v>
      </c>
      <c r="V40" s="37">
        <f>B40+D40-M40-U40</f>
        <v>0</v>
      </c>
      <c r="W40" s="37">
        <f>((B40)*E40/12)+L40+D40</f>
        <v>0</v>
      </c>
      <c r="X40" s="37">
        <f>F40*(B40)*E40/12</f>
        <v>0</v>
      </c>
      <c r="Y40" s="37">
        <f>F40*D40</f>
        <v>0</v>
      </c>
      <c r="Z40" s="37">
        <f>L40*F40</f>
        <v>0</v>
      </c>
      <c r="AA40" s="37">
        <f>F40*U40*E40/12</f>
        <v>0</v>
      </c>
      <c r="AB40" s="37">
        <f>V40*F40+((B40+D40)-U40)*((E40*F40/12)-F40)</f>
        <v>0</v>
      </c>
      <c r="AC40" s="37">
        <f>W40*F40</f>
        <v>0</v>
      </c>
      <c r="AD40" s="23"/>
    </row>
    <row r="41" spans="1:30" ht="12.75" hidden="1">
      <c r="A41" s="16" t="s">
        <v>56</v>
      </c>
      <c r="B41" s="36"/>
      <c r="C41" s="2"/>
      <c r="D41" s="36"/>
      <c r="E41" s="1"/>
      <c r="F41" s="2"/>
      <c r="G41" s="37"/>
      <c r="H41" s="37">
        <f>(B41+D41)*F41*E41/12</f>
        <v>0</v>
      </c>
      <c r="I41" s="37">
        <f>M41*F41</f>
        <v>0</v>
      </c>
      <c r="J41" s="37">
        <f>IF(B41&gt;0,$J$38,0)</f>
        <v>0</v>
      </c>
      <c r="K41" s="36"/>
      <c r="L41" s="37">
        <f>J41-G41*'% de cotización'!$B$3*K41/10000</f>
        <v>0</v>
      </c>
      <c r="M41" s="37">
        <f>IF(B41&gt;0,$M$38,0)</f>
        <v>0</v>
      </c>
      <c r="N41" s="37">
        <f>L41+M41</f>
        <v>0</v>
      </c>
      <c r="O41" s="37"/>
      <c r="P41" s="37"/>
      <c r="Q41" s="37"/>
      <c r="R41" s="37"/>
      <c r="S41" s="37"/>
      <c r="T41" s="37"/>
      <c r="U41" s="37">
        <f>(B41+D41)*C41/100</f>
        <v>0</v>
      </c>
      <c r="V41" s="37">
        <f>B41+D41-M41-U41</f>
        <v>0</v>
      </c>
      <c r="W41" s="37">
        <f>((B41)*E41/12)+L41+D41</f>
        <v>0</v>
      </c>
      <c r="X41" s="37">
        <f>F41*(B41)*E41/12</f>
        <v>0</v>
      </c>
      <c r="Y41" s="37">
        <f>F41*D41</f>
        <v>0</v>
      </c>
      <c r="Z41" s="37">
        <f>L41*F41</f>
        <v>0</v>
      </c>
      <c r="AA41" s="37">
        <f>F41*U41*E41/12</f>
        <v>0</v>
      </c>
      <c r="AB41" s="37">
        <f>V41*F41+((B41+D41)-U41)*((E41*F41/12)-F41)</f>
        <v>0</v>
      </c>
      <c r="AC41" s="37">
        <f>W41*F41</f>
        <v>0</v>
      </c>
      <c r="AD41" s="23"/>
    </row>
    <row r="42" spans="1:30" ht="12.75" hidden="1">
      <c r="A42" s="16" t="s">
        <v>57</v>
      </c>
      <c r="B42" s="36"/>
      <c r="C42" s="2"/>
      <c r="D42" s="36"/>
      <c r="E42" s="1"/>
      <c r="F42" s="2"/>
      <c r="G42" s="37"/>
      <c r="H42" s="37">
        <f>(B42+D42)*F42*E42/12</f>
        <v>0</v>
      </c>
      <c r="I42" s="37">
        <f>M42*F42</f>
        <v>0</v>
      </c>
      <c r="J42" s="37">
        <f>IF(B42&gt;0,$J$38,0)</f>
        <v>0</v>
      </c>
      <c r="K42" s="36"/>
      <c r="L42" s="37">
        <f>J42-G42*'% de cotización'!$B$3*K42/10000</f>
        <v>0</v>
      </c>
      <c r="M42" s="37">
        <f>IF(B42&gt;0,$M$38,0)</f>
        <v>0</v>
      </c>
      <c r="N42" s="37">
        <f>L42+M42</f>
        <v>0</v>
      </c>
      <c r="O42" s="37"/>
      <c r="P42" s="37"/>
      <c r="Q42" s="37"/>
      <c r="R42" s="37"/>
      <c r="S42" s="37"/>
      <c r="T42" s="37"/>
      <c r="U42" s="37">
        <f>(B42+D42)*C42/100</f>
        <v>0</v>
      </c>
      <c r="V42" s="37">
        <f>B42+D42-M42-U42</f>
        <v>0</v>
      </c>
      <c r="W42" s="37">
        <f>((B42)*E42/12)+L42+D42</f>
        <v>0</v>
      </c>
      <c r="X42" s="37">
        <f>F42*(B42)*E42/12</f>
        <v>0</v>
      </c>
      <c r="Y42" s="37">
        <f>F42*D42</f>
        <v>0</v>
      </c>
      <c r="Z42" s="37">
        <f>L42*F42</f>
        <v>0</v>
      </c>
      <c r="AA42" s="37">
        <f>F42*U42*E42/12</f>
        <v>0</v>
      </c>
      <c r="AB42" s="37">
        <f>V42*F42+((B42+D42)-U42)*((E42*F42/12)-F42)</f>
        <v>0</v>
      </c>
      <c r="AC42" s="37">
        <f>W42*F42</f>
        <v>0</v>
      </c>
      <c r="AD42" s="23"/>
    </row>
    <row r="43" spans="1:30" ht="12.75" hidden="1">
      <c r="A43" s="16" t="s">
        <v>58</v>
      </c>
      <c r="B43" s="36"/>
      <c r="C43" s="2"/>
      <c r="D43" s="36"/>
      <c r="E43" s="1"/>
      <c r="F43" s="2"/>
      <c r="G43" s="37"/>
      <c r="H43" s="37">
        <f>(B43+D43)*F43*E43/12</f>
        <v>0</v>
      </c>
      <c r="I43" s="37">
        <f>M43*F43</f>
        <v>0</v>
      </c>
      <c r="J43" s="37">
        <f>IF(B43&gt;0,$J$38,0)</f>
        <v>0</v>
      </c>
      <c r="K43" s="36"/>
      <c r="L43" s="37">
        <f>J43-G43*'% de cotización'!$B$3*K43/10000</f>
        <v>0</v>
      </c>
      <c r="M43" s="37">
        <f>IF(B43&gt;0,$M$38,0)</f>
        <v>0</v>
      </c>
      <c r="N43" s="37">
        <f>L43+M43</f>
        <v>0</v>
      </c>
      <c r="O43" s="37"/>
      <c r="P43" s="37"/>
      <c r="Q43" s="37"/>
      <c r="R43" s="37"/>
      <c r="S43" s="37"/>
      <c r="T43" s="37"/>
      <c r="U43" s="37">
        <f>(B43+D43)*C43/100</f>
        <v>0</v>
      </c>
      <c r="V43" s="37">
        <f>B43+D43-M43-U43</f>
        <v>0</v>
      </c>
      <c r="W43" s="37">
        <f>((B43)*E43/12)+L43+D43</f>
        <v>0</v>
      </c>
      <c r="X43" s="37">
        <f>F43*(B43)*E43/12</f>
        <v>0</v>
      </c>
      <c r="Y43" s="37">
        <f>F43*D43</f>
        <v>0</v>
      </c>
      <c r="Z43" s="37">
        <f>L43*F43</f>
        <v>0</v>
      </c>
      <c r="AA43" s="37">
        <f>F43*U43*E43/12</f>
        <v>0</v>
      </c>
      <c r="AB43" s="37">
        <f>V43*F43+((B43+D43)-U43)*((E43*F43/12)-F43)</f>
        <v>0</v>
      </c>
      <c r="AC43" s="37">
        <f>W43*F43</f>
        <v>0</v>
      </c>
      <c r="AD43" s="23"/>
    </row>
    <row r="44" spans="1:30" ht="12.75" hidden="1">
      <c r="A44" s="24" t="s">
        <v>23</v>
      </c>
      <c r="B44" s="37">
        <f>SUM(B39:B43)</f>
        <v>0</v>
      </c>
      <c r="C44" s="22"/>
      <c r="D44" s="37"/>
      <c r="E44" s="22"/>
      <c r="F44" s="22"/>
      <c r="G44" s="37"/>
      <c r="H44" s="37"/>
      <c r="I44" s="37"/>
      <c r="J44" s="37">
        <f aca="true" t="shared" si="7" ref="J44:AC44">SUM(J39:J43)</f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>SUM(N39:N43)</f>
        <v>0</v>
      </c>
      <c r="O44" s="37"/>
      <c r="P44" s="37"/>
      <c r="Q44" s="37"/>
      <c r="R44" s="37"/>
      <c r="S44" s="37"/>
      <c r="T44" s="37"/>
      <c r="U44" s="37">
        <f t="shared" si="7"/>
        <v>0</v>
      </c>
      <c r="V44" s="37">
        <f t="shared" si="7"/>
        <v>0</v>
      </c>
      <c r="W44" s="37">
        <f t="shared" si="7"/>
        <v>0</v>
      </c>
      <c r="X44" s="37">
        <f t="shared" si="7"/>
        <v>0</v>
      </c>
      <c r="Y44" s="37">
        <f t="shared" si="7"/>
        <v>0</v>
      </c>
      <c r="Z44" s="37">
        <f t="shared" si="7"/>
        <v>0</v>
      </c>
      <c r="AA44" s="37">
        <f t="shared" si="7"/>
        <v>0</v>
      </c>
      <c r="AB44" s="37">
        <f t="shared" si="7"/>
        <v>0</v>
      </c>
      <c r="AC44" s="37">
        <f t="shared" si="7"/>
        <v>0</v>
      </c>
      <c r="AD44" s="25"/>
    </row>
    <row r="45" spans="1:30" ht="12.75" hidden="1">
      <c r="A45" s="25"/>
      <c r="B45" s="38"/>
      <c r="C45" s="25"/>
      <c r="D45" s="38"/>
      <c r="E45" s="25"/>
      <c r="F45" s="2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25"/>
    </row>
    <row r="46" spans="1:30" ht="15.75" hidden="1">
      <c r="A46" s="27" t="s">
        <v>24</v>
      </c>
      <c r="B46" s="39">
        <f>B12+B20+B28+B36+B44</f>
        <v>0</v>
      </c>
      <c r="C46" s="28"/>
      <c r="D46" s="39"/>
      <c r="E46" s="28"/>
      <c r="F46" s="28"/>
      <c r="G46" s="39"/>
      <c r="H46" s="39"/>
      <c r="I46" s="39"/>
      <c r="J46" s="39">
        <f aca="true" t="shared" si="8" ref="J46:AC46">J12+J20+J28+J36+J44</f>
        <v>0</v>
      </c>
      <c r="K46" s="39">
        <f t="shared" si="8"/>
        <v>0</v>
      </c>
      <c r="L46" s="39">
        <f t="shared" si="8"/>
        <v>0</v>
      </c>
      <c r="M46" s="39">
        <f t="shared" si="8"/>
        <v>0</v>
      </c>
      <c r="N46" s="39">
        <f t="shared" si="8"/>
        <v>0</v>
      </c>
      <c r="O46" s="39">
        <f t="shared" si="8"/>
        <v>0</v>
      </c>
      <c r="P46" s="39">
        <f t="shared" si="8"/>
        <v>0</v>
      </c>
      <c r="Q46" s="39">
        <f t="shared" si="8"/>
        <v>0</v>
      </c>
      <c r="R46" s="39">
        <f t="shared" si="8"/>
        <v>0</v>
      </c>
      <c r="S46" s="39">
        <f t="shared" si="8"/>
        <v>0</v>
      </c>
      <c r="T46" s="39">
        <f t="shared" si="8"/>
        <v>0</v>
      </c>
      <c r="U46" s="39">
        <f t="shared" si="8"/>
        <v>0</v>
      </c>
      <c r="V46" s="39">
        <f>V12+V20+V28+V36+V44</f>
        <v>0</v>
      </c>
      <c r="W46" s="39">
        <f t="shared" si="8"/>
        <v>0</v>
      </c>
      <c r="X46" s="39">
        <f t="shared" si="8"/>
        <v>0</v>
      </c>
      <c r="Y46" s="39">
        <f>Y12+Y20+Y28+Y36+Y44</f>
        <v>0</v>
      </c>
      <c r="Z46" s="39">
        <f t="shared" si="8"/>
        <v>0</v>
      </c>
      <c r="AA46" s="39">
        <f t="shared" si="8"/>
        <v>0</v>
      </c>
      <c r="AB46" s="39">
        <f>AB12+AB20+AB28+AB36+AB44</f>
        <v>0</v>
      </c>
      <c r="AC46" s="39">
        <f t="shared" si="8"/>
        <v>0</v>
      </c>
      <c r="AD46" s="2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 sheet="1" objects="1" scenarios="1"/>
  <mergeCells count="5">
    <mergeCell ref="B38:F38"/>
    <mergeCell ref="B6:F6"/>
    <mergeCell ref="B14:F14"/>
    <mergeCell ref="B22:F22"/>
    <mergeCell ref="B30:F30"/>
  </mergeCells>
  <dataValidations count="1">
    <dataValidation type="list" allowBlank="1" showInputMessage="1" showErrorMessage="1" errorTitle="Número de pagas anuales" error="El valor introducido no es válido. Estas casillas sólo admiten el valor &quot;12&quot;, cuando no se pagan pagas extras o están incluidas en el bruto mensual, o &quot;14&quot; cuando se pagan pagas extras sin estar incluidas en el bruto mensual." sqref="E7:E11 E13 E15:E19 E21 E23:E27 E29 E31:E35 E37 E39:E43">
      <formula1>$A$1:$B$1</formula1>
    </dataValidation>
  </dataValidations>
  <printOptions/>
  <pageMargins left="0.75" right="0.75" top="1.61" bottom="1" header="0.62" footer="0"/>
  <pageSetup fitToHeight="1" fitToWidth="1" horizontalDpi="300" verticalDpi="300" orientation="landscape" paperSize="9" scale="43" r:id="rId2"/>
  <headerFooter alignWithMargins="0">
    <oddHeader>&amp;C&amp;"Arial,Negrita"&amp;20Costes salariales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21"/>
  <sheetViews>
    <sheetView workbookViewId="0" topLeftCell="D1">
      <selection activeCell="D5" sqref="D5"/>
    </sheetView>
  </sheetViews>
  <sheetFormatPr defaultColWidth="11.421875" defaultRowHeight="12.75"/>
  <cols>
    <col min="1" max="1" width="44.140625" style="0" hidden="1" customWidth="1"/>
    <col min="2" max="3" width="11.421875" style="10" hidden="1" customWidth="1"/>
  </cols>
  <sheetData>
    <row r="1" spans="1:3" s="9" customFormat="1" ht="12.75">
      <c r="A1" s="9" t="s">
        <v>59</v>
      </c>
      <c r="B1" s="9" t="s">
        <v>60</v>
      </c>
      <c r="C1" s="9" t="s">
        <v>61</v>
      </c>
    </row>
    <row r="2" s="9" customFormat="1" ht="12.75"/>
    <row r="3" spans="1:3" ht="12.75">
      <c r="A3" s="11" t="s">
        <v>62</v>
      </c>
      <c r="B3" s="10">
        <v>23.6</v>
      </c>
      <c r="C3" s="10">
        <v>4.7</v>
      </c>
    </row>
    <row r="5" ht="12.75">
      <c r="A5" s="11" t="s">
        <v>63</v>
      </c>
    </row>
    <row r="6" spans="1:3" ht="12.75">
      <c r="A6" t="s">
        <v>64</v>
      </c>
      <c r="B6" s="10">
        <v>6</v>
      </c>
      <c r="C6" s="10">
        <v>1.55</v>
      </c>
    </row>
    <row r="7" spans="1:3" ht="12.75">
      <c r="A7" t="s">
        <v>65</v>
      </c>
      <c r="B7" s="10">
        <v>6.7</v>
      </c>
      <c r="C7" s="10">
        <v>1.6</v>
      </c>
    </row>
    <row r="8" spans="1:3" ht="12.75">
      <c r="A8" t="s">
        <v>66</v>
      </c>
      <c r="B8" s="10">
        <v>7.7</v>
      </c>
      <c r="C8" s="10">
        <v>1.6</v>
      </c>
    </row>
    <row r="10" spans="1:3" ht="12.75">
      <c r="A10" s="11" t="s">
        <v>67</v>
      </c>
      <c r="B10" s="10">
        <v>0.4</v>
      </c>
      <c r="C10" s="10">
        <v>0</v>
      </c>
    </row>
    <row r="12" spans="1:3" ht="12.75">
      <c r="A12" s="11" t="s">
        <v>68</v>
      </c>
      <c r="B12" s="10">
        <v>0.6</v>
      </c>
      <c r="C12" s="10">
        <v>0.1</v>
      </c>
    </row>
    <row r="14" ht="12.75">
      <c r="A14" s="11" t="s">
        <v>69</v>
      </c>
    </row>
    <row r="15" spans="1:3" ht="12.75">
      <c r="A15" t="s">
        <v>70</v>
      </c>
      <c r="B15" s="10">
        <v>0.63</v>
      </c>
      <c r="C15" s="10">
        <v>0</v>
      </c>
    </row>
    <row r="16" spans="1:3" ht="12.75">
      <c r="A16" t="s">
        <v>71</v>
      </c>
      <c r="B16" s="10">
        <v>0.36</v>
      </c>
      <c r="C16" s="10">
        <v>0</v>
      </c>
    </row>
    <row r="18" spans="1:3" s="8" customFormat="1" ht="12.75">
      <c r="A18" s="12" t="s">
        <v>72</v>
      </c>
      <c r="B18" s="9"/>
      <c r="C18" s="9"/>
    </row>
    <row r="19" spans="1:3" ht="12.75">
      <c r="A19" t="s">
        <v>64</v>
      </c>
      <c r="B19" s="10">
        <f>SUM(B3:B16)-B7-B8</f>
        <v>31.590000000000007</v>
      </c>
      <c r="C19" s="10">
        <f>SUM(C3:C16)-C7-C8</f>
        <v>6.35</v>
      </c>
    </row>
    <row r="20" spans="1:3" ht="12.75">
      <c r="A20" t="s">
        <v>65</v>
      </c>
      <c r="B20" s="10">
        <f>SUM(B3:B16)-B6-B8</f>
        <v>32.290000000000006</v>
      </c>
      <c r="C20" s="10">
        <f>SUM(C3:C16)-C6-C8</f>
        <v>6.399999999999999</v>
      </c>
    </row>
    <row r="21" spans="1:3" ht="12.75">
      <c r="A21" t="s">
        <v>66</v>
      </c>
      <c r="B21" s="10">
        <f>SUM(B3:B16)-B6-B7</f>
        <v>33.290000000000006</v>
      </c>
      <c r="C21" s="10">
        <f>SUM(C3:C16)-C6-C7</f>
        <v>6.399999999999999</v>
      </c>
    </row>
  </sheetData>
  <printOptions/>
  <pageMargins left="0.75" right="0.75" top="1" bottom="1" header="0" footer="0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Herrero</dc:creator>
  <cp:keywords/>
  <dc:description/>
  <cp:lastModifiedBy>FRANCISCO CORTES CHICO</cp:lastModifiedBy>
  <cp:lastPrinted>2000-06-16T11:32:49Z</cp:lastPrinted>
  <dcterms:created xsi:type="dcterms:W3CDTF">1998-05-06T15:20:27Z</dcterms:created>
  <dcterms:modified xsi:type="dcterms:W3CDTF">2003-11-22T11:54:14Z</dcterms:modified>
  <cp:category/>
  <cp:version/>
  <cp:contentType/>
  <cp:contentStatus/>
</cp:coreProperties>
</file>