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255" activeTab="0"/>
  </bookViews>
  <sheets>
    <sheet name="Finiquito e Indemnización" sheetId="1" r:id="rId1"/>
    <sheet name="Nóminas" sheetId="2" r:id="rId2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lalfaro</author>
  </authors>
  <commentList>
    <comment ref="A37" authorId="0">
      <text>
        <r>
          <rPr>
            <sz val="8"/>
            <rFont val="Tahoma"/>
            <family val="0"/>
          </rPr>
          <t xml:space="preserve">Es la suma de vacaciones, días del mes trabajados y paga extra pendiente.
Se aplicar irpf a todo, ss sólo a sueldo y a vacaciones.
</t>
        </r>
      </text>
    </comment>
    <comment ref="A4" authorId="0">
      <text>
        <r>
          <rPr>
            <b/>
            <sz val="8"/>
            <rFont val="Tahoma"/>
            <family val="0"/>
          </rPr>
          <t>Se asume el sueldo del 2001 + 3% de ipc que se aumentó a principios de año.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Días trabajados en QTV desde fecha de alta a fecha de baja.</t>
        </r>
      </text>
    </comment>
    <comment ref="A16" authorId="0">
      <text>
        <r>
          <rPr>
            <b/>
            <sz val="8"/>
            <rFont val="Tahoma"/>
            <family val="0"/>
          </rPr>
          <t>Sueldo bruto anual dividido por # pagas (12) dividido por # días mes (30)</t>
        </r>
      </text>
    </comment>
    <comment ref="A18" authorId="0">
      <text>
        <r>
          <rPr>
            <b/>
            <sz val="8"/>
            <rFont val="Tahoma"/>
            <family val="0"/>
          </rPr>
          <t>Según los días trabajados, aquí se indican cuántos días corresponden según ley.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Sueldo bruto anual dividido por # pagas (14) dividido por # días mes (30)</t>
        </r>
      </text>
    </comment>
  </commentList>
</comments>
</file>

<file path=xl/sharedStrings.xml><?xml version="1.0" encoding="utf-8"?>
<sst xmlns="http://schemas.openxmlformats.org/spreadsheetml/2006/main" count="61" uniqueCount="56">
  <si>
    <t>Sueldo Bruto Anual 2001</t>
  </si>
  <si>
    <t xml:space="preserve">Pesetas </t>
  </si>
  <si>
    <t>Euros</t>
  </si>
  <si>
    <t>Sueldo Bruto Anual 2002</t>
  </si>
  <si>
    <t>Días indemnización según Ley</t>
  </si>
  <si>
    <t>Fecha de alta</t>
  </si>
  <si>
    <t>Días de vacaciones disfrutadas</t>
  </si>
  <si>
    <t>Días de vacaciones devengados</t>
  </si>
  <si>
    <t>Días de vacaciones pendientes de abonar</t>
  </si>
  <si>
    <t>Días a indemnizar según antigüedad</t>
  </si>
  <si>
    <t>Días trabajados total</t>
  </si>
  <si>
    <t>Dias trabajados en el mes de baja</t>
  </si>
  <si>
    <t>Sueldo bruto del mes de baja</t>
  </si>
  <si>
    <t>Vacaciones brutas</t>
  </si>
  <si>
    <t>Paga Extra pendiente bruto</t>
  </si>
  <si>
    <t>Pesetas</t>
  </si>
  <si>
    <t>Días adicionales</t>
  </si>
  <si>
    <t>Cantidad fija (en pesetas)</t>
  </si>
  <si>
    <t>Sueldo Bruto diario para indemnización</t>
  </si>
  <si>
    <t>Sueldo Bruto diario para finiquito</t>
  </si>
  <si>
    <t>Antigüedad</t>
  </si>
  <si>
    <t>1. Indemnización según ley (no sujeta a retención)</t>
  </si>
  <si>
    <t>1. Total Indemnización según ley (no sujeta a retención)</t>
  </si>
  <si>
    <t>Total bruto indemnización (sin finiquito)</t>
  </si>
  <si>
    <t>Fecha de baja finiquito</t>
  </si>
  <si>
    <t>2. Supuestos de Indemnización (resultados de la negociación)</t>
  </si>
  <si>
    <t>2. Total Bruto Supuestos de Indemnización (resultados de la negociación)</t>
  </si>
  <si>
    <t>Fecha de baja indemnización</t>
  </si>
  <si>
    <t>3. Finiquito</t>
  </si>
  <si>
    <t>3. Total Bruto Finiquito</t>
  </si>
  <si>
    <t>enero</t>
  </si>
  <si>
    <t>febrero</t>
  </si>
  <si>
    <t>marzo</t>
  </si>
  <si>
    <t>abril</t>
  </si>
  <si>
    <t>mayo</t>
  </si>
  <si>
    <t>junio</t>
  </si>
  <si>
    <t>extra</t>
  </si>
  <si>
    <t>julio</t>
  </si>
  <si>
    <t>TOTALES</t>
  </si>
  <si>
    <t>A</t>
  </si>
  <si>
    <t>B</t>
  </si>
  <si>
    <t>C</t>
  </si>
  <si>
    <t>D</t>
  </si>
  <si>
    <t>E</t>
  </si>
  <si>
    <t>F</t>
  </si>
  <si>
    <t>Gastos S.Social</t>
  </si>
  <si>
    <t>IRPF</t>
  </si>
  <si>
    <t xml:space="preserve">Retribuciones ya satisfechas: </t>
  </si>
  <si>
    <t>Retenciones e ingresos a cuenta practicadas</t>
  </si>
  <si>
    <t xml:space="preserve">Retribuciones anuales Iniciales (*): </t>
  </si>
  <si>
    <t xml:space="preserve">Retención Anual Inicial (*): </t>
  </si>
  <si>
    <t xml:space="preserve">Retribuciones Anuales: </t>
  </si>
  <si>
    <t>Gastos anuales (art. 17.3 a), b) y c)):</t>
  </si>
  <si>
    <t xml:space="preserve">IRPF </t>
  </si>
  <si>
    <t>Sueldo Bruto</t>
  </si>
  <si>
    <t>Seg. Social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</si>
</sst>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&quot;"/>
    <numFmt numFmtId="175" formatCode="#,##0.00\ [$€-1]"/>
    <numFmt numFmtId="176" formatCode="#,##0\ [$€-1]"/>
    <numFmt numFmtId="177" formatCode="#,##0.00\ &quot;pta&quot;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12">
    <font>
      <sz val="11"/>
      <name val="Arial"/>
      <family val="0"/>
    </font>
    <font>
      <b/>
      <sz val="11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1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 wrapText="1" shrinkToFit="1"/>
    </xf>
    <xf numFmtId="174" fontId="5" fillId="3" borderId="0" xfId="0" applyNumberFormat="1" applyFont="1" applyFill="1" applyAlignment="1">
      <alignment/>
    </xf>
    <xf numFmtId="175" fontId="5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74" fontId="0" fillId="4" borderId="0" xfId="0" applyNumberFormat="1" applyFill="1" applyAlignment="1">
      <alignment/>
    </xf>
    <xf numFmtId="175" fontId="0" fillId="4" borderId="0" xfId="0" applyNumberFormat="1" applyFill="1" applyAlignment="1">
      <alignment/>
    </xf>
    <xf numFmtId="174" fontId="5" fillId="3" borderId="0" xfId="0" applyNumberFormat="1" applyFont="1" applyFill="1" applyAlignment="1">
      <alignment wrapText="1" shrinkToFit="1"/>
    </xf>
    <xf numFmtId="0" fontId="5" fillId="3" borderId="0" xfId="0" applyFont="1" applyFill="1" applyAlignment="1">
      <alignment horizontal="center" wrapText="1" shrinkToFit="1"/>
    </xf>
    <xf numFmtId="174" fontId="7" fillId="5" borderId="0" xfId="0" applyNumberFormat="1" applyFont="1" applyFill="1" applyAlignment="1">
      <alignment wrapText="1" shrinkToFit="1"/>
    </xf>
    <xf numFmtId="175" fontId="7" fillId="5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174" fontId="7" fillId="3" borderId="0" xfId="0" applyNumberFormat="1" applyFont="1" applyFill="1" applyAlignment="1">
      <alignment/>
    </xf>
    <xf numFmtId="175" fontId="7" fillId="3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5" fillId="5" borderId="0" xfId="0" applyFont="1" applyFill="1" applyAlignment="1">
      <alignment wrapText="1" shrinkToFit="1"/>
    </xf>
    <xf numFmtId="0" fontId="5" fillId="5" borderId="0" xfId="0" applyFont="1" applyFill="1" applyAlignment="1">
      <alignment horizontal="center" wrapText="1" shrinkToFit="1"/>
    </xf>
    <xf numFmtId="0" fontId="8" fillId="5" borderId="0" xfId="0" applyFont="1" applyFill="1" applyAlignment="1">
      <alignment wrapText="1" shrinkToFit="1"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175" fontId="0" fillId="6" borderId="0" xfId="0" applyNumberFormat="1" applyFill="1" applyAlignment="1">
      <alignment/>
    </xf>
    <xf numFmtId="4" fontId="9" fillId="6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40"/>
  <sheetViews>
    <sheetView tabSelected="1" zoomScale="75" zoomScaleNormal="75" workbookViewId="0" topLeftCell="A2">
      <selection activeCell="C9" sqref="C9"/>
    </sheetView>
  </sheetViews>
  <sheetFormatPr defaultColWidth="11.00390625" defaultRowHeight="14.25"/>
  <cols>
    <col min="1" max="1" width="55.00390625" style="0" customWidth="1"/>
    <col min="2" max="2" width="6.00390625" style="0" customWidth="1"/>
    <col min="3" max="3" width="16.625" style="0" customWidth="1"/>
    <col min="4" max="4" width="14.875" style="0" customWidth="1"/>
    <col min="5" max="5" width="10.25390625" style="0" customWidth="1"/>
    <col min="6" max="6" width="19.75390625" style="0" customWidth="1"/>
    <col min="7" max="7" width="14.125" style="0" customWidth="1"/>
    <col min="9" max="9" width="18.875" style="0" customWidth="1"/>
  </cols>
  <sheetData>
    <row r="2" spans="3:4" ht="14.25">
      <c r="C2" t="s">
        <v>1</v>
      </c>
      <c r="D2" t="s">
        <v>2</v>
      </c>
    </row>
    <row r="3" spans="1:6" ht="15">
      <c r="A3" t="s">
        <v>0</v>
      </c>
      <c r="C3" s="4">
        <v>0</v>
      </c>
      <c r="D3" s="2">
        <f>C3/166.386</f>
        <v>0</v>
      </c>
      <c r="F3" s="3"/>
    </row>
    <row r="4" spans="1:6" ht="15">
      <c r="A4" t="s">
        <v>3</v>
      </c>
      <c r="C4" s="4">
        <v>1400000</v>
      </c>
      <c r="D4" s="2">
        <f>C4/166.386</f>
        <v>8414.169461372952</v>
      </c>
      <c r="F4" s="3"/>
    </row>
    <row r="6" spans="1:3" ht="15">
      <c r="A6" t="s">
        <v>5</v>
      </c>
      <c r="C6" s="5">
        <v>37987</v>
      </c>
    </row>
    <row r="7" spans="1:3" ht="15">
      <c r="A7" t="s">
        <v>27</v>
      </c>
      <c r="C7" s="5">
        <v>38352</v>
      </c>
    </row>
    <row r="8" spans="1:3" ht="15">
      <c r="A8" t="s">
        <v>24</v>
      </c>
      <c r="C8" s="5">
        <v>38352</v>
      </c>
    </row>
    <row r="9" spans="1:3" ht="15">
      <c r="A9" t="s">
        <v>6</v>
      </c>
      <c r="C9" s="6">
        <v>15</v>
      </c>
    </row>
    <row r="11" spans="1:4" ht="15">
      <c r="A11" s="8" t="s">
        <v>21</v>
      </c>
      <c r="B11" s="8"/>
      <c r="C11" s="18" t="s">
        <v>15</v>
      </c>
      <c r="D11" s="18" t="s">
        <v>2</v>
      </c>
    </row>
    <row r="12" spans="1:4" ht="14.25">
      <c r="A12" s="12" t="s">
        <v>10</v>
      </c>
      <c r="B12" s="12"/>
      <c r="C12" s="12">
        <f>DAYS360(C6,C7,1)</f>
        <v>359</v>
      </c>
      <c r="D12" s="12"/>
    </row>
    <row r="13" spans="1:4" ht="14.25">
      <c r="A13" s="12" t="s">
        <v>20</v>
      </c>
      <c r="B13" s="12"/>
      <c r="C13" s="13">
        <f>+C12/365</f>
        <v>0.9835616438356164</v>
      </c>
      <c r="D13" s="12"/>
    </row>
    <row r="14" spans="1:4" ht="14.25">
      <c r="A14" s="12" t="s">
        <v>4</v>
      </c>
      <c r="B14" s="12"/>
      <c r="C14" s="12">
        <v>0</v>
      </c>
      <c r="D14" s="12"/>
    </row>
    <row r="15" spans="1:4" ht="14.25">
      <c r="A15" s="12" t="s">
        <v>9</v>
      </c>
      <c r="B15" s="12"/>
      <c r="C15" s="14">
        <f>+C14*C13</f>
        <v>0</v>
      </c>
      <c r="D15" s="12"/>
    </row>
    <row r="16" spans="1:4" ht="14.25">
      <c r="A16" s="12" t="s">
        <v>18</v>
      </c>
      <c r="B16" s="12"/>
      <c r="C16" s="15">
        <f>C4/360</f>
        <v>3888.8888888888887</v>
      </c>
      <c r="D16" s="16">
        <f>C16/166.386</f>
        <v>23.372692948258198</v>
      </c>
    </row>
    <row r="17" spans="3:4" ht="14.25">
      <c r="C17" s="1"/>
      <c r="D17" s="2"/>
    </row>
    <row r="18" spans="1:51" s="11" customFormat="1" ht="30">
      <c r="A18" s="8" t="s">
        <v>22</v>
      </c>
      <c r="B18" s="8"/>
      <c r="C18" s="9">
        <f>C15*C16</f>
        <v>0</v>
      </c>
      <c r="D18" s="10">
        <f>C18/166.386</f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20" spans="1:4" ht="30">
      <c r="A20" s="8" t="s">
        <v>25</v>
      </c>
      <c r="B20" s="8"/>
      <c r="C20" s="8" t="s">
        <v>15</v>
      </c>
      <c r="D20" s="8" t="s">
        <v>2</v>
      </c>
    </row>
    <row r="22" spans="1:4" ht="14.25">
      <c r="A22" t="s">
        <v>17</v>
      </c>
      <c r="B22" s="12"/>
      <c r="C22" s="15">
        <v>0</v>
      </c>
      <c r="D22" s="16">
        <f>C22/166.386</f>
        <v>0</v>
      </c>
    </row>
    <row r="23" spans="1:4" ht="14.25">
      <c r="A23" t="s">
        <v>16</v>
      </c>
      <c r="D23" s="2"/>
    </row>
    <row r="24" spans="1:9" ht="14.25">
      <c r="A24" s="24">
        <v>0</v>
      </c>
      <c r="B24" s="14"/>
      <c r="C24" s="15">
        <f>(A24*C13*C16)</f>
        <v>0</v>
      </c>
      <c r="D24" s="16">
        <f>C24/166.386</f>
        <v>0</v>
      </c>
      <c r="I24" s="1"/>
    </row>
    <row r="25" spans="1:4" ht="30">
      <c r="A25" s="8" t="s">
        <v>26</v>
      </c>
      <c r="B25" s="8"/>
      <c r="C25" s="17">
        <f>C22+C24</f>
        <v>0</v>
      </c>
      <c r="D25" s="10">
        <f>SUM(D22:D24)</f>
        <v>0</v>
      </c>
    </row>
    <row r="27" spans="1:6" s="25" customFormat="1" ht="18">
      <c r="A27" s="21" t="s">
        <v>23</v>
      </c>
      <c r="B27" s="21"/>
      <c r="C27" s="22">
        <f>C18+C25</f>
        <v>0</v>
      </c>
      <c r="D27" s="23">
        <f>D25+D18</f>
        <v>0</v>
      </c>
      <c r="E27"/>
      <c r="F27"/>
    </row>
    <row r="29" spans="1:4" ht="15">
      <c r="A29" s="26" t="s">
        <v>28</v>
      </c>
      <c r="B29" s="26"/>
      <c r="C29" s="27" t="s">
        <v>15</v>
      </c>
      <c r="D29" s="27" t="s">
        <v>2</v>
      </c>
    </row>
    <row r="30" spans="1:4" ht="14.25">
      <c r="A30" s="12" t="s">
        <v>19</v>
      </c>
      <c r="B30" s="12"/>
      <c r="C30" s="15">
        <f>(C4/14)/30</f>
        <v>3333.3333333333335</v>
      </c>
      <c r="D30" s="16">
        <f>C30/166.386</f>
        <v>20.033736812792743</v>
      </c>
    </row>
    <row r="31" spans="1:4" ht="14.25">
      <c r="A31" s="12" t="s">
        <v>7</v>
      </c>
      <c r="B31" s="12"/>
      <c r="C31" s="14">
        <f>MONTH(C8)*(30/12)</f>
        <v>30</v>
      </c>
      <c r="D31" s="16"/>
    </row>
    <row r="32" spans="1:5" ht="14.25">
      <c r="A32" s="12" t="s">
        <v>8</v>
      </c>
      <c r="B32" s="12"/>
      <c r="C32" s="14">
        <f>C31-C9</f>
        <v>15</v>
      </c>
      <c r="D32" s="16"/>
      <c r="E32" s="2" t="s">
        <v>45</v>
      </c>
    </row>
    <row r="33" spans="1:5" ht="14.25">
      <c r="A33" s="12" t="s">
        <v>13</v>
      </c>
      <c r="B33" s="12"/>
      <c r="C33" s="15">
        <f>C32*C30*1.3636</f>
        <v>68180</v>
      </c>
      <c r="D33" s="16">
        <f>C33/166.386</f>
        <v>409.7700527688628</v>
      </c>
      <c r="E33" s="2">
        <f>D33*0.0635</f>
        <v>26.020398350822788</v>
      </c>
    </row>
    <row r="34" spans="1:4" ht="14.25">
      <c r="A34" s="12" t="s">
        <v>11</v>
      </c>
      <c r="B34" s="12"/>
      <c r="C34" s="12">
        <f>IF(DAY(C8)=31,30,DAY(C8))</f>
        <v>30</v>
      </c>
      <c r="D34" s="15"/>
    </row>
    <row r="35" spans="1:5" ht="14.25">
      <c r="A35" s="12" t="s">
        <v>12</v>
      </c>
      <c r="B35" s="12"/>
      <c r="C35" s="15">
        <f>C30*C34</f>
        <v>100000</v>
      </c>
      <c r="D35" s="16">
        <f>C35/166.386</f>
        <v>601.0121043837823</v>
      </c>
      <c r="E35" s="2">
        <f>D35*0.0635</f>
        <v>38.16426862837018</v>
      </c>
    </row>
    <row r="36" spans="1:4" ht="14.25">
      <c r="A36" s="12" t="s">
        <v>14</v>
      </c>
      <c r="B36" s="12"/>
      <c r="C36" s="15">
        <f>(C4/14)*(DAYS360("01/01/2004",C8,1)/180)</f>
        <v>199444.44444444444</v>
      </c>
      <c r="D36" s="16">
        <f>C36/166.386</f>
        <v>1198.685252632099</v>
      </c>
    </row>
    <row r="37" spans="1:5" ht="18">
      <c r="A37" s="28" t="s">
        <v>29</v>
      </c>
      <c r="B37" s="26"/>
      <c r="C37" s="19">
        <f>C33+C35+C36</f>
        <v>367624.44444444444</v>
      </c>
      <c r="D37" s="20">
        <f>C37/166.386</f>
        <v>2209.467409784744</v>
      </c>
      <c r="E37" s="7"/>
    </row>
    <row r="40" ht="14.25">
      <c r="E40" s="1"/>
    </row>
  </sheetData>
  <printOptions/>
  <pageMargins left="0.75" right="0.75" top="1" bottom="1" header="0" footer="0"/>
  <pageSetup horizontalDpi="355" verticalDpi="355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="75" zoomScaleNormal="75" workbookViewId="0" topLeftCell="A1">
      <selection activeCell="D13" sqref="D13"/>
    </sheetView>
  </sheetViews>
  <sheetFormatPr defaultColWidth="11.00390625" defaultRowHeight="14.25"/>
  <cols>
    <col min="1" max="1" width="10.875" style="0" customWidth="1"/>
    <col min="2" max="2" width="13.375" style="0" customWidth="1"/>
    <col min="3" max="3" width="11.875" style="0" customWidth="1"/>
    <col min="4" max="4" width="12.25390625" style="0" customWidth="1"/>
    <col min="5" max="5" width="20.125" style="0" customWidth="1"/>
    <col min="6" max="6" width="19.75390625" style="0" customWidth="1"/>
    <col min="7" max="7" width="14.125" style="0" customWidth="1"/>
    <col min="9" max="9" width="18.875" style="0" customWidth="1"/>
  </cols>
  <sheetData>
    <row r="2" spans="2:4" s="34" customFormat="1" ht="14.25">
      <c r="B2" s="34" t="s">
        <v>54</v>
      </c>
      <c r="C2" s="34" t="s">
        <v>55</v>
      </c>
      <c r="D2" s="34" t="s">
        <v>46</v>
      </c>
    </row>
    <row r="3" spans="1:6" ht="14.25">
      <c r="A3" t="s">
        <v>30</v>
      </c>
      <c r="B3" s="31">
        <v>1202.01</v>
      </c>
      <c r="C3" s="31">
        <f>B3*0.0635</f>
        <v>76.327635</v>
      </c>
      <c r="D3" s="31">
        <f>B3*0.19</f>
        <v>228.3819</v>
      </c>
      <c r="F3" s="3"/>
    </row>
    <row r="4" spans="1:4" ht="14.25">
      <c r="A4" t="s">
        <v>31</v>
      </c>
      <c r="B4" s="31">
        <v>2225.5</v>
      </c>
      <c r="C4" s="31">
        <f aca="true" t="shared" si="0" ref="C4:C10">B4*0.0635</f>
        <v>141.31925</v>
      </c>
      <c r="D4" s="31">
        <f aca="true" t="shared" si="1" ref="D4:D10">B4*0.19</f>
        <v>422.845</v>
      </c>
    </row>
    <row r="5" spans="1:4" ht="14.25">
      <c r="A5" t="s">
        <v>32</v>
      </c>
      <c r="B5" s="31">
        <v>2210.87</v>
      </c>
      <c r="C5" s="31">
        <f t="shared" si="0"/>
        <v>140.390245</v>
      </c>
      <c r="D5" s="31">
        <f t="shared" si="1"/>
        <v>420.0653</v>
      </c>
    </row>
    <row r="6" spans="1:4" ht="14.25">
      <c r="A6" t="s">
        <v>33</v>
      </c>
      <c r="B6" s="31">
        <v>2210.87</v>
      </c>
      <c r="C6" s="31">
        <f t="shared" si="0"/>
        <v>140.390245</v>
      </c>
      <c r="D6" s="31">
        <f t="shared" si="1"/>
        <v>420.0653</v>
      </c>
    </row>
    <row r="7" spans="1:4" ht="14.25">
      <c r="A7" t="s">
        <v>34</v>
      </c>
      <c r="B7" s="31">
        <v>2210.87</v>
      </c>
      <c r="C7" s="31">
        <f t="shared" si="0"/>
        <v>140.390245</v>
      </c>
      <c r="D7" s="31">
        <f t="shared" si="1"/>
        <v>420.0653</v>
      </c>
    </row>
    <row r="8" spans="1:4" ht="14.25">
      <c r="A8" t="s">
        <v>35</v>
      </c>
      <c r="B8" s="31">
        <v>2210.87</v>
      </c>
      <c r="C8" s="31">
        <f t="shared" si="0"/>
        <v>140.390245</v>
      </c>
      <c r="D8" s="31">
        <f t="shared" si="1"/>
        <v>420.0653</v>
      </c>
    </row>
    <row r="9" spans="1:4" ht="14.25">
      <c r="A9" t="s">
        <v>36</v>
      </c>
      <c r="B9" s="31">
        <v>2210.87</v>
      </c>
      <c r="C9" s="31"/>
      <c r="D9" s="31">
        <f t="shared" si="1"/>
        <v>420.0653</v>
      </c>
    </row>
    <row r="10" spans="1:4" ht="13.5" customHeight="1">
      <c r="A10" t="s">
        <v>37</v>
      </c>
      <c r="B10" s="31">
        <v>2210.87</v>
      </c>
      <c r="C10" s="31">
        <f t="shared" si="0"/>
        <v>140.390245</v>
      </c>
      <c r="D10" s="31">
        <f t="shared" si="1"/>
        <v>420.0653</v>
      </c>
    </row>
    <row r="11" spans="1:4" ht="15">
      <c r="A11" t="s">
        <v>38</v>
      </c>
      <c r="B11" s="29">
        <f>SUM(B3:B10)</f>
        <v>16692.729999999996</v>
      </c>
      <c r="C11" s="29">
        <f>SUM(C3:C10)</f>
        <v>919.5981100000001</v>
      </c>
      <c r="D11" s="29">
        <f>SUM(D3:D10)</f>
        <v>3171.6187</v>
      </c>
    </row>
    <row r="12" spans="2:4" ht="15">
      <c r="B12" s="29"/>
      <c r="C12" s="29"/>
      <c r="D12" s="29"/>
    </row>
    <row r="13" spans="2:4" ht="15">
      <c r="B13" s="29" t="s">
        <v>53</v>
      </c>
      <c r="C13" s="32">
        <v>2</v>
      </c>
      <c r="D13" s="29"/>
    </row>
    <row r="15" spans="1:3" ht="15.75">
      <c r="A15" s="30" t="s">
        <v>39</v>
      </c>
      <c r="B15" s="35">
        <f>B11</f>
        <v>16692.729999999996</v>
      </c>
      <c r="C15" s="33" t="s">
        <v>47</v>
      </c>
    </row>
    <row r="16" spans="1:3" ht="15.75">
      <c r="A16" s="30" t="s">
        <v>40</v>
      </c>
      <c r="B16" s="35">
        <f>D11</f>
        <v>3171.6187</v>
      </c>
      <c r="C16" s="33" t="s">
        <v>48</v>
      </c>
    </row>
    <row r="17" spans="1:3" ht="15.75">
      <c r="A17" s="30" t="s">
        <v>41</v>
      </c>
      <c r="B17" s="35">
        <f>'Finiquito e Indemnización'!D4</f>
        <v>8414.169461372952</v>
      </c>
      <c r="C17" s="33" t="s">
        <v>49</v>
      </c>
    </row>
    <row r="18" spans="1:5" ht="15.75">
      <c r="A18" s="30" t="s">
        <v>42</v>
      </c>
      <c r="B18" s="35">
        <f>(C13/100)*B17</f>
        <v>168.28338922745905</v>
      </c>
      <c r="C18" s="33" t="s">
        <v>50</v>
      </c>
      <c r="E18" s="2"/>
    </row>
    <row r="19" spans="1:5" ht="15.75">
      <c r="A19" s="30" t="s">
        <v>43</v>
      </c>
      <c r="B19" s="35">
        <f>B11+'Finiquito e Indemnización'!D25+'Finiquito e Indemnización'!D37</f>
        <v>18902.19740978474</v>
      </c>
      <c r="C19" s="33" t="s">
        <v>51</v>
      </c>
      <c r="E19" s="2"/>
    </row>
    <row r="20" spans="1:3" ht="15.75">
      <c r="A20" s="30" t="s">
        <v>44</v>
      </c>
      <c r="B20" s="35">
        <f>C11+'Finiquito e Indemnización'!E33+'Finiquito e Indemnización'!E35</f>
        <v>983.7827769791932</v>
      </c>
      <c r="C20" s="33" t="s">
        <v>52</v>
      </c>
    </row>
    <row r="22" ht="14.25">
      <c r="I22" s="1"/>
    </row>
    <row r="25" spans="1:6" s="25" customFormat="1" ht="18">
      <c r="A25"/>
      <c r="B25"/>
      <c r="C25"/>
      <c r="D25"/>
      <c r="E25"/>
      <c r="F25"/>
    </row>
    <row r="36" ht="14.25">
      <c r="E36" s="1"/>
    </row>
  </sheetData>
  <printOptions/>
  <pageMargins left="0.75" right="0.75" top="1" bottom="1" header="0" footer="0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lalfaro</dc:creator>
  <cp:keywords/>
  <dc:description/>
  <cp:lastModifiedBy>FRANCISCO CORTES CHICO</cp:lastModifiedBy>
  <cp:lastPrinted>2002-08-06T16:53:47Z</cp:lastPrinted>
  <dcterms:created xsi:type="dcterms:W3CDTF">2002-07-02T10:32:32Z</dcterms:created>
  <dcterms:modified xsi:type="dcterms:W3CDTF">2004-05-15T07:09:55Z</dcterms:modified>
  <cp:category/>
  <cp:version/>
  <cp:contentType/>
  <cp:contentStatus/>
</cp:coreProperties>
</file>